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Labquimica\2021\FICHA BIOMARCADORES\DOCUMENTOS 2021-12-30\"/>
    </mc:Choice>
  </mc:AlternateContent>
  <workbookProtection workbookAlgorithmName="SHA-512" workbookHashValue="I2VQpMWXKt3X427bGmvGvmCt1BnLC4ikAV/NEcmN2JMJXn0dCVhgPqBDbZp34Fs4ldPcEpNeB1LswoTur8AnWA==" workbookSaltValue="qD9iHjAFn1VKPLtM95xsQA==" workbookSpinCount="100000" lockStructure="1"/>
  <bookViews>
    <workbookView xWindow="0" yWindow="0" windowWidth="18624" windowHeight="6060" tabRatio="929" activeTab="8"/>
  </bookViews>
  <sheets>
    <sheet name="Instrucciones" sheetId="9" r:id="rId1"/>
    <sheet name="MENU" sheetId="3" r:id="rId2"/>
    <sheet name="Ingreso Areas" sheetId="4" r:id="rId3"/>
    <sheet name="Relac-Diag" sheetId="5" r:id="rId4"/>
    <sheet name="Coef-Var" sheetId="6" r:id="rId5"/>
    <sheet name="Resultados Finger" sheetId="7" r:id="rId6"/>
    <sheet name="Desemp-equipo" sheetId="8" r:id="rId7"/>
    <sheet name="Resultados Relac-Diag" sheetId="10" r:id="rId8"/>
    <sheet name="Interpretación Relac-Diagn"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0" l="1"/>
  <c r="D21" i="10"/>
  <c r="D26" i="10"/>
  <c r="D54" i="10"/>
  <c r="D55" i="10"/>
  <c r="D56" i="10"/>
  <c r="D57" i="10"/>
  <c r="D58" i="10"/>
  <c r="D59" i="10"/>
  <c r="D60" i="10"/>
  <c r="D61" i="10"/>
  <c r="D62" i="10"/>
  <c r="D63" i="10"/>
  <c r="D64" i="10"/>
  <c r="D65" i="10"/>
  <c r="D66" i="10"/>
  <c r="D67" i="10"/>
  <c r="D68" i="10"/>
  <c r="D69" i="10"/>
  <c r="D70" i="10"/>
  <c r="D71" i="10"/>
  <c r="D72" i="10"/>
  <c r="D73" i="10"/>
  <c r="D74" i="10"/>
  <c r="B10" i="10"/>
  <c r="C10" i="10"/>
  <c r="B11" i="10"/>
  <c r="C11" i="10"/>
  <c r="B12" i="10"/>
  <c r="C12" i="10"/>
  <c r="B13" i="10"/>
  <c r="C13" i="10"/>
  <c r="B14" i="10"/>
  <c r="C14" i="10"/>
  <c r="B15" i="10"/>
  <c r="C15" i="10"/>
  <c r="B16" i="10"/>
  <c r="C16" i="10"/>
  <c r="B17" i="10"/>
  <c r="C17" i="10"/>
  <c r="B18" i="10"/>
  <c r="C18" i="10"/>
  <c r="B19" i="10"/>
  <c r="C19" i="10"/>
  <c r="B20" i="10"/>
  <c r="C20" i="10"/>
  <c r="B21" i="10"/>
  <c r="C21" i="10"/>
  <c r="B22" i="10"/>
  <c r="C22" i="10"/>
  <c r="B23" i="10"/>
  <c r="C23" i="10"/>
  <c r="B24" i="10"/>
  <c r="C24" i="10"/>
  <c r="B25" i="10"/>
  <c r="C25" i="10"/>
  <c r="B26" i="10"/>
  <c r="C26" i="10"/>
  <c r="B27" i="10"/>
  <c r="C27" i="10"/>
  <c r="B28" i="10"/>
  <c r="C28" i="10"/>
  <c r="B29" i="10"/>
  <c r="C29" i="10"/>
  <c r="B30" i="10"/>
  <c r="C30" i="10"/>
  <c r="B31" i="10"/>
  <c r="C31" i="10"/>
  <c r="B32" i="10"/>
  <c r="C32" i="10"/>
  <c r="B33" i="10"/>
  <c r="C33" i="10"/>
  <c r="B34" i="10"/>
  <c r="C34" i="10"/>
  <c r="B35" i="10"/>
  <c r="C35" i="10"/>
  <c r="B36" i="10"/>
  <c r="C36" i="10"/>
  <c r="B37" i="10"/>
  <c r="C37" i="10"/>
  <c r="B38" i="10"/>
  <c r="C38" i="10"/>
  <c r="B39" i="10"/>
  <c r="C39" i="10"/>
  <c r="B40" i="10"/>
  <c r="C40" i="10"/>
  <c r="B41" i="10"/>
  <c r="C41" i="10"/>
  <c r="B42" i="10"/>
  <c r="C42" i="10"/>
  <c r="B43" i="10"/>
  <c r="C43" i="10"/>
  <c r="B44" i="10"/>
  <c r="C44" i="10"/>
  <c r="B45" i="10"/>
  <c r="C45" i="10"/>
  <c r="B46" i="10"/>
  <c r="C46" i="10"/>
  <c r="B47" i="10"/>
  <c r="C47" i="10"/>
  <c r="B48" i="10"/>
  <c r="C48" i="10"/>
  <c r="B49" i="10"/>
  <c r="C49" i="10"/>
  <c r="B50" i="10"/>
  <c r="C50" i="10"/>
  <c r="B51" i="10"/>
  <c r="C51" i="10"/>
  <c r="B52" i="10"/>
  <c r="C52" i="10"/>
  <c r="B53" i="10"/>
  <c r="C53" i="10"/>
  <c r="B54" i="10"/>
  <c r="C54" i="10"/>
  <c r="B55" i="10"/>
  <c r="C55" i="10"/>
  <c r="B56" i="10"/>
  <c r="C56" i="10"/>
  <c r="B57" i="10"/>
  <c r="C57" i="10"/>
  <c r="B58" i="10"/>
  <c r="C58" i="10"/>
  <c r="B59" i="10"/>
  <c r="C59" i="10"/>
  <c r="B60" i="10"/>
  <c r="C60" i="10"/>
  <c r="B61" i="10"/>
  <c r="C61" i="10"/>
  <c r="B62" i="10"/>
  <c r="C62" i="10"/>
  <c r="B63" i="10"/>
  <c r="C63" i="10"/>
  <c r="B64" i="10"/>
  <c r="C64" i="10"/>
  <c r="B65" i="10"/>
  <c r="C65" i="10"/>
  <c r="B66" i="10"/>
  <c r="C66" i="10"/>
  <c r="B67" i="10"/>
  <c r="C67" i="10"/>
  <c r="B68" i="10"/>
  <c r="C68" i="10"/>
  <c r="B69" i="10"/>
  <c r="C69" i="10"/>
  <c r="B70" i="10"/>
  <c r="C70" i="10"/>
  <c r="B71" i="10"/>
  <c r="C71" i="10"/>
  <c r="B72" i="10"/>
  <c r="C72" i="10"/>
  <c r="B73" i="10"/>
  <c r="C73" i="10"/>
  <c r="B74" i="10"/>
  <c r="C74" i="10"/>
  <c r="C9" i="10"/>
  <c r="B9" i="10"/>
  <c r="M26" i="5"/>
  <c r="E26" i="10" s="1"/>
  <c r="J26" i="5"/>
  <c r="I26" i="5"/>
  <c r="F26" i="5"/>
  <c r="E26" i="5"/>
  <c r="F24" i="5"/>
  <c r="E24" i="5"/>
  <c r="M21" i="5"/>
  <c r="E21" i="10" s="1"/>
  <c r="J21" i="5"/>
  <c r="I21" i="5"/>
  <c r="F21" i="5"/>
  <c r="E21" i="5"/>
  <c r="J20" i="5"/>
  <c r="I20" i="5"/>
  <c r="F20" i="5"/>
  <c r="E20" i="5"/>
  <c r="S8" i="4"/>
  <c r="T8" i="4"/>
  <c r="S9" i="4"/>
  <c r="T9" i="4"/>
  <c r="S10" i="4"/>
  <c r="T10" i="4"/>
  <c r="S11" i="4"/>
  <c r="T11" i="4"/>
  <c r="S12" i="4"/>
  <c r="T12" i="4"/>
  <c r="S13" i="4"/>
  <c r="T13" i="4"/>
  <c r="S14" i="4"/>
  <c r="T14" i="4"/>
  <c r="S15" i="4"/>
  <c r="T15" i="4"/>
  <c r="S16" i="4"/>
  <c r="T16" i="4"/>
  <c r="N26" i="5" s="1"/>
  <c r="S17" i="4"/>
  <c r="T17" i="4"/>
  <c r="S18" i="4"/>
  <c r="T18" i="4"/>
  <c r="S19" i="4"/>
  <c r="T19" i="4"/>
  <c r="S20" i="4"/>
  <c r="T20" i="4"/>
  <c r="S21" i="4"/>
  <c r="T21" i="4"/>
  <c r="S22" i="4"/>
  <c r="T22" i="4"/>
  <c r="S23" i="4"/>
  <c r="T23" i="4"/>
  <c r="S24" i="4"/>
  <c r="T24" i="4"/>
  <c r="S25" i="4"/>
  <c r="T25" i="4"/>
  <c r="N21" i="5" s="1"/>
  <c r="S26" i="4"/>
  <c r="M20" i="5" s="1"/>
  <c r="E20" i="10" s="1"/>
  <c r="T26" i="4"/>
  <c r="S27" i="4"/>
  <c r="T27" i="4"/>
  <c r="S28" i="4"/>
  <c r="T28" i="4"/>
  <c r="S29" i="4"/>
  <c r="T29" i="4"/>
  <c r="S30" i="4"/>
  <c r="T30" i="4"/>
  <c r="S31" i="4"/>
  <c r="T31" i="4"/>
  <c r="S32" i="4"/>
  <c r="T32" i="4"/>
  <c r="S33" i="4"/>
  <c r="T33" i="4"/>
  <c r="S38" i="4"/>
  <c r="T38" i="4"/>
  <c r="S39" i="4"/>
  <c r="T39" i="4"/>
  <c r="S40" i="4"/>
  <c r="T40" i="4"/>
  <c r="S41" i="4"/>
  <c r="T41" i="4"/>
  <c r="S42" i="4"/>
  <c r="T42" i="4"/>
  <c r="S43" i="4"/>
  <c r="T43" i="4"/>
  <c r="S44" i="4"/>
  <c r="T44" i="4"/>
  <c r="S45" i="4"/>
  <c r="T45" i="4"/>
  <c r="S46" i="4"/>
  <c r="T46" i="4"/>
  <c r="S47" i="4"/>
  <c r="T47" i="4"/>
  <c r="S48" i="4"/>
  <c r="T48" i="4"/>
  <c r="S49" i="4"/>
  <c r="T49" i="4"/>
  <c r="S50" i="4"/>
  <c r="T50" i="4"/>
  <c r="S51" i="4"/>
  <c r="T51" i="4"/>
  <c r="S52" i="4"/>
  <c r="T52" i="4"/>
  <c r="S53" i="4"/>
  <c r="T53" i="4"/>
  <c r="S55" i="4"/>
  <c r="T55" i="4"/>
  <c r="S56" i="4"/>
  <c r="T56" i="4"/>
  <c r="S57" i="4"/>
  <c r="T57" i="4"/>
  <c r="S58" i="4"/>
  <c r="T58" i="4"/>
  <c r="S59" i="4"/>
  <c r="T59" i="4"/>
  <c r="S60" i="4"/>
  <c r="T60" i="4"/>
  <c r="S61" i="4"/>
  <c r="T61" i="4"/>
  <c r="S62" i="4"/>
  <c r="T62" i="4"/>
  <c r="S63" i="4"/>
  <c r="T63" i="4"/>
  <c r="S64" i="4"/>
  <c r="T64" i="4"/>
  <c r="S65" i="4"/>
  <c r="T65" i="4"/>
  <c r="S66" i="4"/>
  <c r="T66" i="4"/>
  <c r="S67" i="4"/>
  <c r="T67" i="4"/>
  <c r="S68" i="4"/>
  <c r="T68" i="4"/>
  <c r="S69" i="4"/>
  <c r="T69" i="4"/>
  <c r="S70" i="4"/>
  <c r="T70" i="4"/>
  <c r="S71" i="4"/>
  <c r="T71" i="4"/>
  <c r="S72" i="4"/>
  <c r="T72" i="4"/>
  <c r="S73" i="4"/>
  <c r="T73" i="4"/>
  <c r="S74" i="4"/>
  <c r="T74" i="4"/>
  <c r="S75" i="4"/>
  <c r="T75" i="4"/>
  <c r="S76" i="4"/>
  <c r="T76" i="4"/>
  <c r="S77" i="4"/>
  <c r="T77" i="4"/>
  <c r="S78" i="4"/>
  <c r="T78" i="4"/>
  <c r="S79" i="4"/>
  <c r="T79" i="4"/>
  <c r="S80" i="4"/>
  <c r="T80" i="4"/>
  <c r="S81" i="4"/>
  <c r="T81" i="4"/>
  <c r="S82" i="4"/>
  <c r="T82" i="4"/>
  <c r="S83" i="4"/>
  <c r="T83" i="4"/>
  <c r="S84" i="4"/>
  <c r="T84" i="4"/>
  <c r="S85" i="4"/>
  <c r="T85" i="4"/>
  <c r="S86" i="4"/>
  <c r="T86" i="4"/>
  <c r="S87" i="4"/>
  <c r="T87" i="4"/>
  <c r="S88" i="4"/>
  <c r="T88" i="4"/>
  <c r="S89" i="4"/>
  <c r="T89" i="4"/>
  <c r="S90" i="4"/>
  <c r="T90" i="4"/>
  <c r="S91" i="4"/>
  <c r="T91" i="4"/>
  <c r="S92" i="4"/>
  <c r="T92" i="4"/>
  <c r="S93" i="4"/>
  <c r="T93" i="4"/>
  <c r="S94" i="4"/>
  <c r="T94" i="4"/>
  <c r="S95" i="4"/>
  <c r="T95" i="4"/>
  <c r="S96" i="4"/>
  <c r="T96" i="4"/>
  <c r="S97" i="4"/>
  <c r="T97" i="4"/>
  <c r="S98" i="4"/>
  <c r="T98" i="4"/>
  <c r="S99" i="4"/>
  <c r="T99" i="4"/>
  <c r="S100" i="4"/>
  <c r="T100" i="4"/>
  <c r="S101" i="4"/>
  <c r="T101" i="4"/>
  <c r="S102" i="4"/>
  <c r="T102" i="4"/>
  <c r="S103" i="4"/>
  <c r="T103" i="4"/>
  <c r="S104" i="4"/>
  <c r="T104" i="4"/>
  <c r="S105" i="4"/>
  <c r="T105" i="4"/>
  <c r="S106" i="4"/>
  <c r="T106" i="4"/>
  <c r="S107" i="4"/>
  <c r="T107" i="4"/>
  <c r="S108" i="4"/>
  <c r="T108" i="4"/>
  <c r="S109" i="4"/>
  <c r="T109" i="4"/>
  <c r="S110" i="4"/>
  <c r="T110" i="4"/>
  <c r="S111" i="4"/>
  <c r="T111" i="4"/>
  <c r="S112" i="4"/>
  <c r="T112" i="4"/>
  <c r="S113" i="4"/>
  <c r="T113" i="4"/>
  <c r="S114" i="4"/>
  <c r="T114" i="4"/>
  <c r="N8" i="4"/>
  <c r="O8" i="4"/>
  <c r="N9" i="4"/>
  <c r="O9" i="4"/>
  <c r="N10" i="4"/>
  <c r="O10" i="4"/>
  <c r="N11" i="4"/>
  <c r="O11" i="4"/>
  <c r="N12" i="4"/>
  <c r="O12" i="4"/>
  <c r="N13" i="4"/>
  <c r="O13" i="4"/>
  <c r="N14" i="4"/>
  <c r="O14" i="4"/>
  <c r="N15" i="4"/>
  <c r="O15" i="4"/>
  <c r="N16" i="4"/>
  <c r="O16" i="4"/>
  <c r="N17" i="4"/>
  <c r="O17" i="4"/>
  <c r="N18" i="4"/>
  <c r="O18" i="4"/>
  <c r="N20" i="4"/>
  <c r="O20" i="4"/>
  <c r="N21" i="4"/>
  <c r="O21" i="4"/>
  <c r="N22" i="4"/>
  <c r="O22" i="4"/>
  <c r="N25" i="4"/>
  <c r="O25" i="4"/>
  <c r="N26" i="4"/>
  <c r="O26" i="4"/>
  <c r="N27" i="4"/>
  <c r="O27" i="4"/>
  <c r="N28" i="4"/>
  <c r="O28" i="4"/>
  <c r="N29" i="4"/>
  <c r="O29" i="4"/>
  <c r="N30" i="4"/>
  <c r="O30" i="4"/>
  <c r="N31" i="4"/>
  <c r="O31" i="4"/>
  <c r="N32" i="4"/>
  <c r="O32" i="4"/>
  <c r="N33" i="4"/>
  <c r="O33" i="4"/>
  <c r="N38" i="4"/>
  <c r="O38" i="4"/>
  <c r="N39" i="4"/>
  <c r="O39" i="4"/>
  <c r="N40" i="4"/>
  <c r="O40" i="4"/>
  <c r="N41" i="4"/>
  <c r="O41" i="4"/>
  <c r="N42" i="4"/>
  <c r="O42" i="4"/>
  <c r="N43" i="4"/>
  <c r="O43" i="4"/>
  <c r="N44" i="4"/>
  <c r="O44" i="4"/>
  <c r="N45" i="4"/>
  <c r="O45" i="4"/>
  <c r="N46" i="4"/>
  <c r="O46" i="4"/>
  <c r="N47" i="4"/>
  <c r="O47" i="4"/>
  <c r="N48" i="4"/>
  <c r="O48" i="4"/>
  <c r="N49" i="4"/>
  <c r="O49" i="4"/>
  <c r="N50" i="4"/>
  <c r="O50" i="4"/>
  <c r="N51" i="4"/>
  <c r="O51" i="4"/>
  <c r="N52" i="4"/>
  <c r="O52" i="4"/>
  <c r="N53" i="4"/>
  <c r="O53" i="4"/>
  <c r="N55" i="4"/>
  <c r="O55" i="4"/>
  <c r="N56" i="4"/>
  <c r="O56" i="4"/>
  <c r="N57" i="4"/>
  <c r="O57" i="4"/>
  <c r="N58" i="4"/>
  <c r="O58" i="4"/>
  <c r="N59" i="4"/>
  <c r="O59" i="4"/>
  <c r="N60" i="4"/>
  <c r="O60" i="4"/>
  <c r="N61" i="4"/>
  <c r="O61" i="4"/>
  <c r="N62" i="4"/>
  <c r="O62" i="4"/>
  <c r="N63" i="4"/>
  <c r="O63" i="4"/>
  <c r="N64" i="4"/>
  <c r="O64" i="4"/>
  <c r="N65" i="4"/>
  <c r="O65" i="4"/>
  <c r="N66" i="4"/>
  <c r="O66" i="4"/>
  <c r="N67" i="4"/>
  <c r="O67" i="4"/>
  <c r="N68" i="4"/>
  <c r="O68" i="4"/>
  <c r="N69" i="4"/>
  <c r="O69" i="4"/>
  <c r="N70" i="4"/>
  <c r="O70" i="4"/>
  <c r="N71" i="4"/>
  <c r="O71" i="4"/>
  <c r="N72" i="4"/>
  <c r="O72" i="4"/>
  <c r="N73" i="4"/>
  <c r="O73" i="4"/>
  <c r="N74" i="4"/>
  <c r="O74" i="4"/>
  <c r="N75" i="4"/>
  <c r="O75" i="4"/>
  <c r="N76" i="4"/>
  <c r="O76" i="4"/>
  <c r="N77" i="4"/>
  <c r="O77" i="4"/>
  <c r="N78" i="4"/>
  <c r="O78" i="4"/>
  <c r="N79" i="4"/>
  <c r="O79" i="4"/>
  <c r="N80" i="4"/>
  <c r="O80" i="4"/>
  <c r="N81" i="4"/>
  <c r="O81" i="4"/>
  <c r="N82" i="4"/>
  <c r="O82" i="4"/>
  <c r="N83" i="4"/>
  <c r="O83" i="4"/>
  <c r="N84" i="4"/>
  <c r="O84" i="4"/>
  <c r="N85" i="4"/>
  <c r="O85" i="4"/>
  <c r="N86" i="4"/>
  <c r="O86" i="4"/>
  <c r="N87" i="4"/>
  <c r="O87" i="4"/>
  <c r="N88" i="4"/>
  <c r="O88" i="4"/>
  <c r="N89" i="4"/>
  <c r="O89" i="4"/>
  <c r="N90" i="4"/>
  <c r="O90" i="4"/>
  <c r="N91" i="4"/>
  <c r="O91" i="4"/>
  <c r="N92" i="4"/>
  <c r="O92" i="4"/>
  <c r="N93" i="4"/>
  <c r="O93" i="4"/>
  <c r="N94" i="4"/>
  <c r="O94" i="4"/>
  <c r="N95" i="4"/>
  <c r="O95" i="4"/>
  <c r="N96" i="4"/>
  <c r="O96" i="4"/>
  <c r="N97" i="4"/>
  <c r="O97" i="4"/>
  <c r="N98" i="4"/>
  <c r="O98" i="4"/>
  <c r="N99" i="4"/>
  <c r="O99" i="4"/>
  <c r="N100" i="4"/>
  <c r="O100" i="4"/>
  <c r="N101" i="4"/>
  <c r="O101" i="4"/>
  <c r="N102" i="4"/>
  <c r="O102" i="4"/>
  <c r="N103" i="4"/>
  <c r="O103" i="4"/>
  <c r="N104" i="4"/>
  <c r="O104" i="4"/>
  <c r="N105" i="4"/>
  <c r="O105" i="4"/>
  <c r="N106" i="4"/>
  <c r="O106" i="4"/>
  <c r="N107" i="4"/>
  <c r="O107" i="4"/>
  <c r="N108" i="4"/>
  <c r="O108" i="4"/>
  <c r="N109" i="4"/>
  <c r="O109" i="4"/>
  <c r="N110" i="4"/>
  <c r="O110" i="4"/>
  <c r="N111" i="4"/>
  <c r="O111" i="4"/>
  <c r="N112" i="4"/>
  <c r="O112" i="4"/>
  <c r="N113" i="4"/>
  <c r="O113" i="4"/>
  <c r="N114" i="4"/>
  <c r="O114" i="4"/>
  <c r="I8" i="4"/>
  <c r="J8" i="4"/>
  <c r="I9" i="4"/>
  <c r="J9" i="4"/>
  <c r="I10" i="4"/>
  <c r="J10" i="4"/>
  <c r="I11" i="4"/>
  <c r="J11" i="4"/>
  <c r="I12" i="4"/>
  <c r="J12" i="4"/>
  <c r="I13" i="4"/>
  <c r="J13" i="4"/>
  <c r="I14" i="4"/>
  <c r="J14" i="4"/>
  <c r="I15" i="4"/>
  <c r="J15" i="4"/>
  <c r="I16" i="4"/>
  <c r="J16" i="4"/>
  <c r="I17" i="4"/>
  <c r="J17" i="4"/>
  <c r="I18" i="4"/>
  <c r="J18" i="4"/>
  <c r="I19" i="4"/>
  <c r="J19" i="4"/>
  <c r="I20" i="4"/>
  <c r="J20" i="4"/>
  <c r="I21" i="4"/>
  <c r="J21" i="4"/>
  <c r="I22" i="4"/>
  <c r="J22" i="4"/>
  <c r="I23" i="4"/>
  <c r="J23" i="4"/>
  <c r="I24" i="4"/>
  <c r="J24" i="4"/>
  <c r="I25" i="4"/>
  <c r="J25" i="4"/>
  <c r="I26" i="4"/>
  <c r="J26" i="4"/>
  <c r="I27" i="4"/>
  <c r="J27" i="4"/>
  <c r="I28" i="4"/>
  <c r="J28" i="4"/>
  <c r="I29" i="4"/>
  <c r="J29" i="4"/>
  <c r="I30" i="4"/>
  <c r="J30" i="4"/>
  <c r="I31" i="4"/>
  <c r="J31" i="4"/>
  <c r="I32" i="4"/>
  <c r="J32" i="4"/>
  <c r="I33" i="4"/>
  <c r="J33" i="4"/>
  <c r="I34" i="4"/>
  <c r="J34" i="4"/>
  <c r="I35" i="4"/>
  <c r="J35" i="4"/>
  <c r="I36" i="4"/>
  <c r="J36" i="4"/>
  <c r="I37" i="4"/>
  <c r="J37" i="4"/>
  <c r="I38" i="4"/>
  <c r="J38" i="4"/>
  <c r="I39" i="4"/>
  <c r="J39" i="4"/>
  <c r="I40" i="4"/>
  <c r="J40" i="4"/>
  <c r="I41" i="4"/>
  <c r="J41" i="4"/>
  <c r="I42" i="4"/>
  <c r="J42" i="4"/>
  <c r="I43" i="4"/>
  <c r="J43" i="4"/>
  <c r="I44" i="4"/>
  <c r="J44" i="4"/>
  <c r="I45" i="4"/>
  <c r="J45" i="4"/>
  <c r="I46" i="4"/>
  <c r="J46" i="4"/>
  <c r="I47" i="4"/>
  <c r="J47" i="4"/>
  <c r="I48" i="4"/>
  <c r="J48" i="4"/>
  <c r="I49" i="4"/>
  <c r="J49" i="4"/>
  <c r="I50" i="4"/>
  <c r="J50" i="4"/>
  <c r="I51" i="4"/>
  <c r="J51" i="4"/>
  <c r="I52" i="4"/>
  <c r="J52" i="4"/>
  <c r="I53" i="4"/>
  <c r="J53" i="4"/>
  <c r="I55" i="4"/>
  <c r="J55" i="4"/>
  <c r="I56" i="4"/>
  <c r="J56" i="4"/>
  <c r="I57" i="4"/>
  <c r="J57" i="4"/>
  <c r="I58" i="4"/>
  <c r="J58" i="4"/>
  <c r="I59" i="4"/>
  <c r="J59" i="4"/>
  <c r="I60" i="4"/>
  <c r="J60" i="4"/>
  <c r="I61" i="4"/>
  <c r="J61" i="4"/>
  <c r="I62" i="4"/>
  <c r="J62" i="4"/>
  <c r="I63" i="4"/>
  <c r="J63" i="4"/>
  <c r="I64" i="4"/>
  <c r="J64" i="4"/>
  <c r="I65" i="4"/>
  <c r="J65" i="4"/>
  <c r="I66" i="4"/>
  <c r="J66" i="4"/>
  <c r="I67" i="4"/>
  <c r="J67" i="4"/>
  <c r="I68" i="4"/>
  <c r="J68" i="4"/>
  <c r="I69" i="4"/>
  <c r="J69" i="4"/>
  <c r="I70" i="4"/>
  <c r="J70" i="4"/>
  <c r="I71" i="4"/>
  <c r="J71" i="4"/>
  <c r="I72" i="4"/>
  <c r="J72" i="4"/>
  <c r="I73" i="4"/>
  <c r="J73" i="4"/>
  <c r="I74" i="4"/>
  <c r="J74" i="4"/>
  <c r="I75" i="4"/>
  <c r="J75" i="4"/>
  <c r="I76" i="4"/>
  <c r="J76" i="4"/>
  <c r="I77" i="4"/>
  <c r="J77" i="4"/>
  <c r="I78" i="4"/>
  <c r="J78" i="4"/>
  <c r="I79" i="4"/>
  <c r="J79" i="4"/>
  <c r="I80" i="4"/>
  <c r="J80" i="4"/>
  <c r="I81" i="4"/>
  <c r="J81" i="4"/>
  <c r="I82" i="4"/>
  <c r="J82" i="4"/>
  <c r="I83" i="4"/>
  <c r="J83" i="4"/>
  <c r="I84" i="4"/>
  <c r="J84" i="4"/>
  <c r="I85" i="4"/>
  <c r="J85" i="4"/>
  <c r="I86" i="4"/>
  <c r="J86" i="4"/>
  <c r="I87" i="4"/>
  <c r="J87" i="4"/>
  <c r="I88" i="4"/>
  <c r="J88" i="4"/>
  <c r="I89" i="4"/>
  <c r="J89" i="4"/>
  <c r="I90" i="4"/>
  <c r="J90" i="4"/>
  <c r="I91" i="4"/>
  <c r="J91" i="4"/>
  <c r="I92" i="4"/>
  <c r="J92" i="4"/>
  <c r="I93" i="4"/>
  <c r="J93" i="4"/>
  <c r="I94" i="4"/>
  <c r="J94" i="4"/>
  <c r="I95" i="4"/>
  <c r="J95" i="4"/>
  <c r="I96" i="4"/>
  <c r="J96" i="4"/>
  <c r="I97" i="4"/>
  <c r="J97" i="4"/>
  <c r="I98" i="4"/>
  <c r="J98" i="4"/>
  <c r="I99" i="4"/>
  <c r="J99" i="4"/>
  <c r="I100" i="4"/>
  <c r="J100" i="4"/>
  <c r="I101" i="4"/>
  <c r="J101" i="4"/>
  <c r="I102" i="4"/>
  <c r="J102" i="4"/>
  <c r="I103" i="4"/>
  <c r="J103" i="4"/>
  <c r="I104" i="4"/>
  <c r="J104" i="4"/>
  <c r="I105" i="4"/>
  <c r="J105" i="4"/>
  <c r="I106" i="4"/>
  <c r="J106" i="4"/>
  <c r="I107" i="4"/>
  <c r="J107" i="4"/>
  <c r="I108" i="4"/>
  <c r="J108" i="4"/>
  <c r="I109" i="4"/>
  <c r="J109" i="4"/>
  <c r="I110" i="4"/>
  <c r="J110" i="4"/>
  <c r="I111" i="4"/>
  <c r="J111" i="4"/>
  <c r="I112" i="4"/>
  <c r="J112" i="4"/>
  <c r="I113" i="4"/>
  <c r="J113" i="4"/>
  <c r="I114" i="4"/>
  <c r="J114" i="4"/>
  <c r="X34" i="4"/>
  <c r="Y34" i="4"/>
  <c r="W34" i="4"/>
  <c r="V34" i="4"/>
  <c r="R34" i="4"/>
  <c r="T34" i="4" s="1"/>
  <c r="Q34" i="4"/>
  <c r="S34" i="4" s="1"/>
  <c r="H34" i="4"/>
  <c r="G34" i="4"/>
  <c r="M34" i="4"/>
  <c r="O34" i="4" s="1"/>
  <c r="L34" i="4"/>
  <c r="N34" i="4" s="1"/>
  <c r="I24" i="5" s="1"/>
  <c r="D24" i="10" s="1"/>
  <c r="W35" i="4"/>
  <c r="W36" i="4"/>
  <c r="W37" i="4"/>
  <c r="Y8" i="4"/>
  <c r="Y9" i="4"/>
  <c r="Y10" i="4"/>
  <c r="Y11" i="4"/>
  <c r="Y12" i="4"/>
  <c r="Y13" i="4"/>
  <c r="Y14" i="4"/>
  <c r="Y15" i="4"/>
  <c r="Y16" i="4"/>
  <c r="Y17" i="4"/>
  <c r="Y18" i="4"/>
  <c r="Y19" i="4"/>
  <c r="Y20" i="4"/>
  <c r="Y21" i="4"/>
  <c r="Y22" i="4"/>
  <c r="Y23" i="4"/>
  <c r="Y24" i="4"/>
  <c r="Y25" i="4"/>
  <c r="Y26" i="4"/>
  <c r="Y27" i="4"/>
  <c r="Y28" i="4"/>
  <c r="Y29" i="4"/>
  <c r="Y30" i="4"/>
  <c r="Y31" i="4"/>
  <c r="Y32" i="4"/>
  <c r="Y33"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7" i="4"/>
  <c r="J24" i="5" l="1"/>
  <c r="N20" i="5"/>
  <c r="E32" i="8"/>
  <c r="F32" i="8" s="1"/>
  <c r="E33" i="8"/>
  <c r="F33" i="8" s="1"/>
  <c r="E34" i="8"/>
  <c r="F34" i="8" s="1"/>
  <c r="E35" i="8"/>
  <c r="F35" i="8" s="1"/>
  <c r="E36" i="8"/>
  <c r="F36" i="8" s="1"/>
  <c r="E37" i="8"/>
  <c r="F37" i="8" s="1"/>
  <c r="E38" i="8"/>
  <c r="F38" i="8" s="1"/>
  <c r="E39" i="8"/>
  <c r="F39" i="8" s="1"/>
  <c r="E40" i="8"/>
  <c r="F40" i="8" s="1"/>
  <c r="E41" i="8"/>
  <c r="F41" i="8" s="1"/>
  <c r="E42" i="8"/>
  <c r="F42" i="8" s="1"/>
  <c r="E43" i="8"/>
  <c r="F43" i="8" s="1"/>
  <c r="E44" i="8"/>
  <c r="F44" i="8" s="1"/>
  <c r="J16" i="8" l="1"/>
  <c r="G16" i="3" s="1"/>
  <c r="J15" i="8"/>
  <c r="G15" i="3" s="1"/>
  <c r="E20" i="8"/>
  <c r="F20" i="8" s="1"/>
  <c r="E21" i="8"/>
  <c r="F21" i="8" s="1"/>
  <c r="E22" i="8"/>
  <c r="F22" i="8" s="1"/>
  <c r="V37" i="4"/>
  <c r="Q37" i="4"/>
  <c r="S37" i="4" s="1"/>
  <c r="V36" i="4"/>
  <c r="Q36" i="4"/>
  <c r="S36" i="4" s="1"/>
  <c r="R36" i="4"/>
  <c r="T36" i="4" s="1"/>
  <c r="M36" i="4"/>
  <c r="M37" i="4"/>
  <c r="O37" i="4" s="1"/>
  <c r="L36" i="4"/>
  <c r="G36" i="4"/>
  <c r="H36" i="4"/>
  <c r="R37" i="4"/>
  <c r="T37" i="4" s="1"/>
  <c r="L37" i="4"/>
  <c r="N37" i="4" s="1"/>
  <c r="G37" i="4"/>
  <c r="H37" i="4"/>
  <c r="V35" i="4"/>
  <c r="R35" i="4"/>
  <c r="T35" i="4" s="1"/>
  <c r="Q35" i="4"/>
  <c r="S35" i="4" s="1"/>
  <c r="M35" i="4"/>
  <c r="O35" i="4" s="1"/>
  <c r="H35" i="4"/>
  <c r="L35" i="4"/>
  <c r="N35" i="4" s="1"/>
  <c r="X33" i="4"/>
  <c r="G35" i="4"/>
  <c r="X19" i="4"/>
  <c r="X8" i="4"/>
  <c r="X9" i="4"/>
  <c r="X10" i="4"/>
  <c r="X11" i="4"/>
  <c r="X12" i="4"/>
  <c r="X13" i="4"/>
  <c r="X14" i="4"/>
  <c r="X15" i="4"/>
  <c r="X16" i="4"/>
  <c r="X17" i="4"/>
  <c r="X18" i="4"/>
  <c r="X20" i="4"/>
  <c r="X21" i="4"/>
  <c r="X22" i="4"/>
  <c r="X23" i="4"/>
  <c r="X24" i="4"/>
  <c r="X25" i="4"/>
  <c r="X26" i="4"/>
  <c r="X27" i="4"/>
  <c r="X28" i="4"/>
  <c r="X29" i="4"/>
  <c r="X30" i="4"/>
  <c r="X31" i="4"/>
  <c r="X32" i="4"/>
  <c r="X38" i="4"/>
  <c r="X39" i="4"/>
  <c r="X40" i="4"/>
  <c r="X41" i="4"/>
  <c r="X42" i="4"/>
  <c r="X43" i="4"/>
  <c r="X44" i="4"/>
  <c r="E13" i="5" s="1"/>
  <c r="X45" i="4"/>
  <c r="M14" i="5" s="1"/>
  <c r="E14" i="10" s="1"/>
  <c r="X46" i="4"/>
  <c r="X47" i="4"/>
  <c r="X48" i="4"/>
  <c r="X49" i="4"/>
  <c r="X50" i="4"/>
  <c r="X51" i="4"/>
  <c r="X52" i="4"/>
  <c r="X53" i="4"/>
  <c r="X54" i="4"/>
  <c r="X55" i="4"/>
  <c r="M54" i="5" s="1"/>
  <c r="X56" i="4"/>
  <c r="I55" i="5" s="1"/>
  <c r="X57" i="4"/>
  <c r="E56" i="5" s="1"/>
  <c r="X58" i="4"/>
  <c r="F57" i="5" s="1"/>
  <c r="X59" i="4"/>
  <c r="M58" i="5" s="1"/>
  <c r="X60" i="4"/>
  <c r="J59" i="5" s="1"/>
  <c r="X61" i="4"/>
  <c r="M60" i="5" s="1"/>
  <c r="X62" i="4"/>
  <c r="M61" i="5" s="1"/>
  <c r="X63" i="4"/>
  <c r="E62" i="5" s="1"/>
  <c r="X64" i="4"/>
  <c r="E63" i="5" s="1"/>
  <c r="X65" i="4"/>
  <c r="M64" i="5" s="1"/>
  <c r="X66" i="4"/>
  <c r="N65" i="5" s="1"/>
  <c r="X67" i="4"/>
  <c r="X68" i="4"/>
  <c r="E67" i="5" s="1"/>
  <c r="X69" i="4"/>
  <c r="E68" i="5" s="1"/>
  <c r="X70" i="4"/>
  <c r="X71" i="4"/>
  <c r="M70" i="5" s="1"/>
  <c r="X72" i="4"/>
  <c r="M71" i="5" s="1"/>
  <c r="X73" i="4"/>
  <c r="J72" i="5" s="1"/>
  <c r="X74" i="4"/>
  <c r="F73" i="5" s="1"/>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7" i="4"/>
  <c r="I7" i="4" s="1"/>
  <c r="M57" i="5"/>
  <c r="N61" i="5"/>
  <c r="M66" i="5"/>
  <c r="M67" i="5"/>
  <c r="N67" i="5"/>
  <c r="M69" i="5"/>
  <c r="N69" i="5"/>
  <c r="M74" i="5"/>
  <c r="I13" i="5"/>
  <c r="D13" i="10" s="1"/>
  <c r="J13" i="5"/>
  <c r="J56" i="5"/>
  <c r="I57" i="5"/>
  <c r="I59" i="5"/>
  <c r="I61" i="5"/>
  <c r="J61" i="5"/>
  <c r="I63" i="5"/>
  <c r="J66" i="5"/>
  <c r="I67" i="5"/>
  <c r="K67" i="5" s="1"/>
  <c r="J67" i="5"/>
  <c r="I69" i="5"/>
  <c r="K69" i="5" s="1"/>
  <c r="J69" i="5"/>
  <c r="J74" i="5"/>
  <c r="E58" i="5"/>
  <c r="E59" i="5"/>
  <c r="F59" i="5"/>
  <c r="E60" i="5"/>
  <c r="E61" i="5"/>
  <c r="F61" i="5"/>
  <c r="E66" i="5"/>
  <c r="F67" i="5"/>
  <c r="E69" i="5"/>
  <c r="F69" i="5"/>
  <c r="E73" i="5"/>
  <c r="E74" i="5"/>
  <c r="E11" i="8"/>
  <c r="F11" i="8" s="1"/>
  <c r="E12" i="8"/>
  <c r="F12" i="8" s="1"/>
  <c r="E13" i="8"/>
  <c r="F13" i="8" s="1"/>
  <c r="E14" i="8"/>
  <c r="F14" i="8" s="1"/>
  <c r="E15" i="8"/>
  <c r="F15" i="8" s="1"/>
  <c r="E16" i="8"/>
  <c r="F16" i="8" s="1"/>
  <c r="E17" i="8"/>
  <c r="F17" i="8" s="1"/>
  <c r="E18" i="8"/>
  <c r="F18" i="8" s="1"/>
  <c r="E19" i="8"/>
  <c r="F19" i="8" s="1"/>
  <c r="E23" i="8"/>
  <c r="F23" i="8" s="1"/>
  <c r="E24" i="8"/>
  <c r="F24" i="8" s="1"/>
  <c r="E25" i="8"/>
  <c r="F25" i="8" s="1"/>
  <c r="E26" i="8"/>
  <c r="F26" i="8" s="1"/>
  <c r="E27" i="8"/>
  <c r="F27" i="8" s="1"/>
  <c r="E28" i="8"/>
  <c r="F28" i="8" s="1"/>
  <c r="E29" i="8"/>
  <c r="F29" i="8" s="1"/>
  <c r="E30" i="8"/>
  <c r="F30" i="8" s="1"/>
  <c r="E31" i="8"/>
  <c r="F31" i="8" s="1"/>
  <c r="E10" i="8"/>
  <c r="F10" i="8" s="1"/>
  <c r="H13" i="7"/>
  <c r="S54" i="4" l="1"/>
  <c r="M18" i="5" s="1"/>
  <c r="E18" i="10" s="1"/>
  <c r="N54" i="4"/>
  <c r="I18" i="5" s="1"/>
  <c r="D18" i="10" s="1"/>
  <c r="T54" i="4"/>
  <c r="N19" i="5" s="1"/>
  <c r="O54" i="4"/>
  <c r="J18" i="5" s="1"/>
  <c r="I54" i="4"/>
  <c r="E19" i="5" s="1"/>
  <c r="J54" i="4"/>
  <c r="F19" i="5" s="1"/>
  <c r="O64" i="5"/>
  <c r="E64" i="10"/>
  <c r="O71" i="5"/>
  <c r="E71" i="10"/>
  <c r="O58" i="5"/>
  <c r="E58" i="10"/>
  <c r="O69" i="5"/>
  <c r="E69" i="10"/>
  <c r="O67" i="5"/>
  <c r="E67" i="10"/>
  <c r="O70" i="5"/>
  <c r="E70" i="10"/>
  <c r="O54" i="5"/>
  <c r="E54" i="10"/>
  <c r="O57" i="5"/>
  <c r="E57" i="10"/>
  <c r="O74" i="5"/>
  <c r="E74" i="10"/>
  <c r="O66" i="5"/>
  <c r="E66" i="10"/>
  <c r="O61" i="5"/>
  <c r="E61" i="10"/>
  <c r="O60" i="5"/>
  <c r="E60" i="10"/>
  <c r="K20" i="5"/>
  <c r="J68" i="5"/>
  <c r="E55" i="5"/>
  <c r="J62" i="5"/>
  <c r="N59" i="5"/>
  <c r="F28" i="5"/>
  <c r="E54" i="5"/>
  <c r="Q54" i="6" s="1"/>
  <c r="N71" i="5"/>
  <c r="M59" i="5"/>
  <c r="F36" i="5"/>
  <c r="I35" i="5"/>
  <c r="D35" i="10" s="1"/>
  <c r="E72" i="5"/>
  <c r="F72" i="6" s="1"/>
  <c r="F65" i="5"/>
  <c r="M56" i="5"/>
  <c r="E65" i="5"/>
  <c r="O65" i="6" s="1"/>
  <c r="F71" i="5"/>
  <c r="N55" i="5"/>
  <c r="E71" i="5"/>
  <c r="O71" i="6" s="1"/>
  <c r="E64" i="5"/>
  <c r="E57" i="5"/>
  <c r="R57" i="6" s="1"/>
  <c r="I73" i="5"/>
  <c r="K73" i="5" s="1"/>
  <c r="J64" i="5"/>
  <c r="J58" i="5"/>
  <c r="M73" i="5"/>
  <c r="N73" i="5"/>
  <c r="F63" i="5"/>
  <c r="F55" i="5"/>
  <c r="J70" i="5"/>
  <c r="J63" i="5"/>
  <c r="J57" i="5"/>
  <c r="M72" i="5"/>
  <c r="M63" i="5"/>
  <c r="F35" i="5"/>
  <c r="I40" i="5"/>
  <c r="M12" i="5"/>
  <c r="E12" i="10" s="1"/>
  <c r="F51" i="5"/>
  <c r="E70" i="5"/>
  <c r="H70" i="6" s="1"/>
  <c r="I38" i="5"/>
  <c r="D38" i="10" s="1"/>
  <c r="J73" i="5"/>
  <c r="J55" i="5"/>
  <c r="M62" i="5"/>
  <c r="J54" i="5"/>
  <c r="F50" i="5"/>
  <c r="M68" i="5"/>
  <c r="F43" i="5"/>
  <c r="E10" i="5"/>
  <c r="J71" i="5"/>
  <c r="I65" i="5"/>
  <c r="K65" i="5" s="1"/>
  <c r="M35" i="5"/>
  <c r="E35" i="10" s="1"/>
  <c r="E16" i="5"/>
  <c r="N13" i="5"/>
  <c r="M13" i="5"/>
  <c r="E13" i="10" s="1"/>
  <c r="E14" i="5"/>
  <c r="F13" i="5"/>
  <c r="H13" i="6" s="1"/>
  <c r="J10" i="5"/>
  <c r="M27" i="5"/>
  <c r="E27" i="10" s="1"/>
  <c r="X36" i="4"/>
  <c r="M65" i="5"/>
  <c r="M9" i="5"/>
  <c r="E9" i="10" s="1"/>
  <c r="N63" i="5"/>
  <c r="N57" i="5"/>
  <c r="I37" i="5"/>
  <c r="D37" i="10" s="1"/>
  <c r="N48" i="5"/>
  <c r="M55" i="5"/>
  <c r="I36" i="5"/>
  <c r="D36" i="10" s="1"/>
  <c r="F40" i="5"/>
  <c r="I71" i="5"/>
  <c r="K71" i="5" s="1"/>
  <c r="J65" i="5"/>
  <c r="J60" i="5"/>
  <c r="J14" i="5"/>
  <c r="N28" i="5"/>
  <c r="F30" i="5"/>
  <c r="F37" i="5"/>
  <c r="J27" i="5"/>
  <c r="Y36" i="4"/>
  <c r="F46" i="8"/>
  <c r="F47" i="8"/>
  <c r="D15" i="3" s="1"/>
  <c r="Y35" i="4"/>
  <c r="Y37" i="4"/>
  <c r="J9" i="5"/>
  <c r="M11" i="5"/>
  <c r="E11" i="10" s="1"/>
  <c r="S7" i="4"/>
  <c r="M24" i="5" s="1"/>
  <c r="E24" i="10" s="1"/>
  <c r="F71" i="6"/>
  <c r="E71" i="6"/>
  <c r="O67" i="6"/>
  <c r="Q67" i="6"/>
  <c r="N67" i="6"/>
  <c r="R67" i="6"/>
  <c r="F67" i="6"/>
  <c r="H67" i="6"/>
  <c r="E67" i="6"/>
  <c r="I67" i="6"/>
  <c r="O63" i="6"/>
  <c r="Q63" i="6"/>
  <c r="N63" i="6"/>
  <c r="R63" i="6"/>
  <c r="F63" i="6"/>
  <c r="H63" i="6"/>
  <c r="E63" i="6"/>
  <c r="I63" i="6"/>
  <c r="O59" i="6"/>
  <c r="Q59" i="6"/>
  <c r="N59" i="6"/>
  <c r="R59" i="6"/>
  <c r="F59" i="6"/>
  <c r="H59" i="6"/>
  <c r="E59" i="6"/>
  <c r="I59" i="6"/>
  <c r="N56" i="6"/>
  <c r="R56" i="6"/>
  <c r="O56" i="6"/>
  <c r="Q56" i="6"/>
  <c r="E56" i="6"/>
  <c r="I56" i="6"/>
  <c r="F56" i="6"/>
  <c r="H56" i="6"/>
  <c r="F39" i="5"/>
  <c r="N74" i="6"/>
  <c r="R74" i="6"/>
  <c r="E74" i="6"/>
  <c r="I74" i="6"/>
  <c r="O74" i="6"/>
  <c r="H74" i="6"/>
  <c r="Q74" i="6"/>
  <c r="F74" i="6"/>
  <c r="O73" i="6"/>
  <c r="N73" i="6"/>
  <c r="R73" i="6"/>
  <c r="Q73" i="6"/>
  <c r="F73" i="6"/>
  <c r="H73" i="6"/>
  <c r="E73" i="6"/>
  <c r="I73" i="6"/>
  <c r="N70" i="6"/>
  <c r="O70" i="6"/>
  <c r="Q70" i="6"/>
  <c r="E70" i="6"/>
  <c r="I70" i="6"/>
  <c r="O69" i="6"/>
  <c r="Q69" i="6"/>
  <c r="N69" i="6"/>
  <c r="R69" i="6"/>
  <c r="F69" i="6"/>
  <c r="H69" i="6"/>
  <c r="E69" i="6"/>
  <c r="I69" i="6"/>
  <c r="N66" i="6"/>
  <c r="R66" i="6"/>
  <c r="O66" i="6"/>
  <c r="Q66" i="6"/>
  <c r="E66" i="6"/>
  <c r="I66" i="6"/>
  <c r="H66" i="6"/>
  <c r="F66" i="6"/>
  <c r="N62" i="6"/>
  <c r="R62" i="6"/>
  <c r="O62" i="6"/>
  <c r="Q62" i="6"/>
  <c r="E62" i="6"/>
  <c r="I62" i="6"/>
  <c r="H62" i="6"/>
  <c r="F62" i="6"/>
  <c r="O61" i="6"/>
  <c r="Q61" i="6"/>
  <c r="N61" i="6"/>
  <c r="R61" i="6"/>
  <c r="F61" i="6"/>
  <c r="H61" i="6"/>
  <c r="E61" i="6"/>
  <c r="I61" i="6"/>
  <c r="N58" i="6"/>
  <c r="R58" i="6"/>
  <c r="O58" i="6"/>
  <c r="Q58" i="6"/>
  <c r="E58" i="6"/>
  <c r="I58" i="6"/>
  <c r="H58" i="6"/>
  <c r="F58" i="6"/>
  <c r="O57" i="6"/>
  <c r="Q57" i="6"/>
  <c r="N54" i="6"/>
  <c r="O54" i="6"/>
  <c r="F54" i="6"/>
  <c r="J52" i="5"/>
  <c r="T7" i="4"/>
  <c r="N24" i="5" s="1"/>
  <c r="N7" i="4"/>
  <c r="N52" i="5"/>
  <c r="E52" i="5"/>
  <c r="J49" i="5"/>
  <c r="M51" i="5"/>
  <c r="E51" i="5"/>
  <c r="J48" i="5"/>
  <c r="M50" i="5"/>
  <c r="E50" i="10" s="1"/>
  <c r="J50" i="5"/>
  <c r="J40" i="5"/>
  <c r="E40" i="5"/>
  <c r="M39" i="5"/>
  <c r="E39" i="5"/>
  <c r="N38" i="5"/>
  <c r="J38" i="5"/>
  <c r="J36" i="5"/>
  <c r="E29" i="5"/>
  <c r="J30" i="5"/>
  <c r="N74" i="5"/>
  <c r="I74" i="5"/>
  <c r="K74" i="5" s="1"/>
  <c r="F74" i="5"/>
  <c r="N72" i="5"/>
  <c r="I72" i="5"/>
  <c r="K72" i="5" s="1"/>
  <c r="F72" i="5"/>
  <c r="N70" i="5"/>
  <c r="I70" i="5"/>
  <c r="K70" i="5" s="1"/>
  <c r="F70" i="5"/>
  <c r="N68" i="5"/>
  <c r="I68" i="5"/>
  <c r="K68" i="5" s="1"/>
  <c r="F68" i="5"/>
  <c r="N66" i="5"/>
  <c r="I66" i="5"/>
  <c r="K66" i="5" s="1"/>
  <c r="F66" i="5"/>
  <c r="N64" i="5"/>
  <c r="I64" i="5"/>
  <c r="K64" i="5" s="1"/>
  <c r="F64" i="5"/>
  <c r="N62" i="5"/>
  <c r="I62" i="5"/>
  <c r="K62" i="5" s="1"/>
  <c r="F62" i="5"/>
  <c r="N60" i="5"/>
  <c r="I60" i="5"/>
  <c r="K60" i="5" s="1"/>
  <c r="F60" i="5"/>
  <c r="N58" i="5"/>
  <c r="I58" i="5"/>
  <c r="K58" i="5" s="1"/>
  <c r="F58" i="5"/>
  <c r="N56" i="5"/>
  <c r="I56" i="5"/>
  <c r="K56" i="5" s="1"/>
  <c r="F56" i="5"/>
  <c r="N54" i="5"/>
  <c r="I54" i="5"/>
  <c r="K54" i="5" s="1"/>
  <c r="F54" i="5"/>
  <c r="N15" i="5"/>
  <c r="F18" i="5"/>
  <c r="N17" i="5"/>
  <c r="N14" i="5"/>
  <c r="O14" i="5" s="1"/>
  <c r="I14" i="5"/>
  <c r="F14" i="5"/>
  <c r="I14" i="6" s="1"/>
  <c r="N12" i="5"/>
  <c r="F12" i="5"/>
  <c r="F10" i="5"/>
  <c r="N27" i="5"/>
  <c r="I27" i="5"/>
  <c r="F27" i="5"/>
  <c r="F41" i="5"/>
  <c r="F38" i="5"/>
  <c r="N72" i="6"/>
  <c r="O72" i="6"/>
  <c r="I72" i="6"/>
  <c r="N68" i="6"/>
  <c r="R68" i="6"/>
  <c r="O68" i="6"/>
  <c r="Q68" i="6"/>
  <c r="E68" i="6"/>
  <c r="I68" i="6"/>
  <c r="F68" i="6"/>
  <c r="H68" i="6"/>
  <c r="N64" i="6"/>
  <c r="R64" i="6"/>
  <c r="O64" i="6"/>
  <c r="Q64" i="6"/>
  <c r="E64" i="6"/>
  <c r="I64" i="6"/>
  <c r="F64" i="6"/>
  <c r="H64" i="6"/>
  <c r="N60" i="6"/>
  <c r="R60" i="6"/>
  <c r="O60" i="6"/>
  <c r="Q60" i="6"/>
  <c r="E60" i="6"/>
  <c r="I60" i="6"/>
  <c r="F60" i="6"/>
  <c r="H60" i="6"/>
  <c r="O55" i="6"/>
  <c r="Q55" i="6"/>
  <c r="N55" i="6"/>
  <c r="R55" i="6"/>
  <c r="F55" i="6"/>
  <c r="H55" i="6"/>
  <c r="E55" i="6"/>
  <c r="I55" i="6"/>
  <c r="G13" i="5"/>
  <c r="I44" i="5"/>
  <c r="D44" i="10" s="1"/>
  <c r="I50" i="5"/>
  <c r="D50" i="10" s="1"/>
  <c r="I47" i="5"/>
  <c r="D47" i="10" s="1"/>
  <c r="I39" i="5"/>
  <c r="M40" i="5"/>
  <c r="F29" i="5"/>
  <c r="I29" i="5"/>
  <c r="D29" i="10" s="1"/>
  <c r="E31" i="5"/>
  <c r="G31" i="5" s="1"/>
  <c r="X35" i="4"/>
  <c r="X37" i="4"/>
  <c r="M38" i="5"/>
  <c r="E38" i="10" s="1"/>
  <c r="J28" i="5"/>
  <c r="M28" i="5"/>
  <c r="E28" i="10" s="1"/>
  <c r="G74" i="5"/>
  <c r="G72" i="5"/>
  <c r="G70" i="5"/>
  <c r="G68" i="5"/>
  <c r="G66" i="5"/>
  <c r="G64" i="5"/>
  <c r="G62" i="5"/>
  <c r="G60" i="5"/>
  <c r="G58" i="5"/>
  <c r="G57" i="5"/>
  <c r="G55" i="5"/>
  <c r="K63" i="5"/>
  <c r="K61" i="5"/>
  <c r="K59" i="5"/>
  <c r="K57" i="5"/>
  <c r="K55" i="5"/>
  <c r="K13" i="5"/>
  <c r="G73" i="5"/>
  <c r="G69" i="5"/>
  <c r="G67" i="5"/>
  <c r="G63" i="5"/>
  <c r="G61" i="5"/>
  <c r="G59" i="5"/>
  <c r="G56" i="5"/>
  <c r="E12" i="5"/>
  <c r="J12" i="5"/>
  <c r="M15" i="5"/>
  <c r="E15" i="10" s="1"/>
  <c r="M17" i="5"/>
  <c r="E17" i="10" s="1"/>
  <c r="J7" i="4"/>
  <c r="O7" i="4"/>
  <c r="F32" i="5"/>
  <c r="F52" i="5"/>
  <c r="F34" i="5"/>
  <c r="I34" i="5"/>
  <c r="D34" i="10" s="1"/>
  <c r="N33" i="5"/>
  <c r="F33" i="5"/>
  <c r="I32" i="5"/>
  <c r="D32" i="10" s="1"/>
  <c r="I33" i="5"/>
  <c r="D33" i="10" s="1"/>
  <c r="I30" i="5"/>
  <c r="M19" i="5" l="1"/>
  <c r="E19" i="10" s="1"/>
  <c r="E18" i="5"/>
  <c r="J19" i="5"/>
  <c r="K39" i="5"/>
  <c r="D39" i="10"/>
  <c r="K40" i="5"/>
  <c r="D40" i="10"/>
  <c r="K30" i="5"/>
  <c r="D30" i="10"/>
  <c r="K27" i="5"/>
  <c r="D27" i="10"/>
  <c r="O72" i="5"/>
  <c r="E72" i="10"/>
  <c r="O65" i="5"/>
  <c r="E65" i="10"/>
  <c r="O56" i="5"/>
  <c r="E56" i="10"/>
  <c r="O39" i="5"/>
  <c r="E39" i="10"/>
  <c r="O55" i="5"/>
  <c r="E55" i="10"/>
  <c r="O68" i="5"/>
  <c r="E68" i="10"/>
  <c r="O62" i="5"/>
  <c r="E62" i="10"/>
  <c r="O59" i="5"/>
  <c r="E59" i="10"/>
  <c r="E51" i="10"/>
  <c r="O40" i="5"/>
  <c r="E40" i="10"/>
  <c r="O63" i="5"/>
  <c r="E63" i="10"/>
  <c r="O73" i="5"/>
  <c r="E73" i="10"/>
  <c r="K14" i="5"/>
  <c r="D14" i="10"/>
  <c r="O28" i="5"/>
  <c r="O19" i="5"/>
  <c r="G54" i="5"/>
  <c r="G71" i="5"/>
  <c r="I54" i="6"/>
  <c r="I65" i="6"/>
  <c r="I71" i="6"/>
  <c r="F65" i="6"/>
  <c r="H72" i="6"/>
  <c r="R54" i="6"/>
  <c r="S54" i="6" s="1"/>
  <c r="U54" i="6" s="1"/>
  <c r="H71" i="6"/>
  <c r="E72" i="6"/>
  <c r="I57" i="6"/>
  <c r="N71" i="6"/>
  <c r="P71" i="6" s="1"/>
  <c r="T71" i="6" s="1"/>
  <c r="G65" i="5"/>
  <c r="Q72" i="6"/>
  <c r="N57" i="6"/>
  <c r="P57" i="6" s="1"/>
  <c r="T57" i="6" s="1"/>
  <c r="O26" i="5"/>
  <c r="N39" i="5"/>
  <c r="F42" i="5"/>
  <c r="F45" i="5"/>
  <c r="E50" i="5"/>
  <c r="Q50" i="6" s="1"/>
  <c r="E11" i="5"/>
  <c r="F47" i="5"/>
  <c r="J61" i="6"/>
  <c r="L61" i="6" s="1"/>
  <c r="G10" i="5"/>
  <c r="M16" i="5"/>
  <c r="E16" i="10" s="1"/>
  <c r="K50" i="5"/>
  <c r="M37" i="5"/>
  <c r="E37" i="10" s="1"/>
  <c r="E44" i="5"/>
  <c r="M48" i="5"/>
  <c r="M52" i="5"/>
  <c r="H54" i="6"/>
  <c r="J54" i="6" s="1"/>
  <c r="L54" i="6" s="1"/>
  <c r="E57" i="6"/>
  <c r="E65" i="6"/>
  <c r="R70" i="6"/>
  <c r="R71" i="6"/>
  <c r="J11" i="5"/>
  <c r="O24" i="5"/>
  <c r="F44" i="5"/>
  <c r="H57" i="6"/>
  <c r="J57" i="6" s="1"/>
  <c r="L57" i="6" s="1"/>
  <c r="M41" i="5"/>
  <c r="F13" i="6"/>
  <c r="I12" i="5"/>
  <c r="D12" i="10" s="1"/>
  <c r="E54" i="6"/>
  <c r="G54" i="6" s="1"/>
  <c r="K54" i="6" s="1"/>
  <c r="F57" i="6"/>
  <c r="J69" i="6"/>
  <c r="L69" i="6" s="1"/>
  <c r="F70" i="6"/>
  <c r="G70" i="6" s="1"/>
  <c r="K70" i="6" s="1"/>
  <c r="J73" i="6"/>
  <c r="L73" i="6" s="1"/>
  <c r="Q71" i="6"/>
  <c r="J17" i="5"/>
  <c r="G72" i="6"/>
  <c r="K72" i="6" s="1"/>
  <c r="K18" i="5"/>
  <c r="J47" i="5"/>
  <c r="K47" i="5" s="1"/>
  <c r="I52" i="5"/>
  <c r="N13" i="6"/>
  <c r="I51" i="5"/>
  <c r="I46" i="5"/>
  <c r="D46" i="10" s="1"/>
  <c r="N51" i="5"/>
  <c r="O51" i="5" s="1"/>
  <c r="F53" i="5"/>
  <c r="O13" i="6"/>
  <c r="R72" i="6"/>
  <c r="H65" i="6"/>
  <c r="I17" i="5"/>
  <c r="D17" i="10" s="1"/>
  <c r="R65" i="6"/>
  <c r="M10" i="5"/>
  <c r="I13" i="6"/>
  <c r="J13" i="6" s="1"/>
  <c r="L13" i="6" s="1"/>
  <c r="G60" i="6"/>
  <c r="K60" i="6" s="1"/>
  <c r="G64" i="6"/>
  <c r="K64" i="6" s="1"/>
  <c r="G68" i="6"/>
  <c r="K68" i="6" s="1"/>
  <c r="N65" i="6"/>
  <c r="P65" i="6" s="1"/>
  <c r="T65" i="6" s="1"/>
  <c r="E13" i="6"/>
  <c r="F17" i="5"/>
  <c r="Q65" i="6"/>
  <c r="S59" i="6"/>
  <c r="U59" i="6" s="1"/>
  <c r="S63" i="6"/>
  <c r="U63" i="6" s="1"/>
  <c r="S67" i="6"/>
  <c r="U67" i="6" s="1"/>
  <c r="Q13" i="6"/>
  <c r="I26" i="6"/>
  <c r="E27" i="5"/>
  <c r="O27" i="6" s="1"/>
  <c r="K38" i="5"/>
  <c r="N45" i="5"/>
  <c r="N47" i="5"/>
  <c r="O38" i="5"/>
  <c r="N42" i="5"/>
  <c r="M33" i="5"/>
  <c r="M30" i="5"/>
  <c r="E30" i="10" s="1"/>
  <c r="M34" i="5"/>
  <c r="E34" i="10" s="1"/>
  <c r="N35" i="5"/>
  <c r="O35" i="5" s="1"/>
  <c r="M29" i="5"/>
  <c r="E29" i="10" s="1"/>
  <c r="I53" i="5"/>
  <c r="D53" i="10" s="1"/>
  <c r="M49" i="5"/>
  <c r="E49" i="10" s="1"/>
  <c r="I45" i="5"/>
  <c r="D45" i="10" s="1"/>
  <c r="M32" i="5"/>
  <c r="E32" i="10" s="1"/>
  <c r="E49" i="5"/>
  <c r="G49" i="5" s="1"/>
  <c r="M36" i="5"/>
  <c r="E36" i="10" s="1"/>
  <c r="N43" i="5"/>
  <c r="M47" i="5"/>
  <c r="E47" i="10" s="1"/>
  <c r="J51" i="5"/>
  <c r="F48" i="5"/>
  <c r="E53" i="5"/>
  <c r="O53" i="6" s="1"/>
  <c r="I48" i="5"/>
  <c r="N44" i="5"/>
  <c r="N40" i="5"/>
  <c r="N49" i="5"/>
  <c r="I41" i="5"/>
  <c r="F49" i="5"/>
  <c r="N53" i="5"/>
  <c r="N50" i="5"/>
  <c r="O50" i="5" s="1"/>
  <c r="F46" i="5"/>
  <c r="J53" i="5"/>
  <c r="N34" i="5"/>
  <c r="E48" i="5"/>
  <c r="R48" i="6" s="1"/>
  <c r="K36" i="5"/>
  <c r="N46" i="5"/>
  <c r="M53" i="5"/>
  <c r="E53" i="10" s="1"/>
  <c r="J33" i="5"/>
  <c r="K33" i="5" s="1"/>
  <c r="J29" i="5"/>
  <c r="K29" i="5" s="1"/>
  <c r="J32" i="5"/>
  <c r="K32" i="5" s="1"/>
  <c r="J35" i="5"/>
  <c r="K35" i="5" s="1"/>
  <c r="J39" i="5"/>
  <c r="I49" i="5"/>
  <c r="I42" i="5"/>
  <c r="D42" i="10" s="1"/>
  <c r="I43" i="5"/>
  <c r="D43" i="10" s="1"/>
  <c r="I19" i="5"/>
  <c r="O17" i="5"/>
  <c r="R13" i="6"/>
  <c r="N29" i="5"/>
  <c r="O20" i="5"/>
  <c r="N30" i="5"/>
  <c r="N18" i="5"/>
  <c r="O18" i="5" s="1"/>
  <c r="N41" i="5"/>
  <c r="N37" i="5"/>
  <c r="O37" i="5" s="1"/>
  <c r="P54" i="6"/>
  <c r="T54" i="6" s="1"/>
  <c r="P58" i="6"/>
  <c r="T58" i="6" s="1"/>
  <c r="P62" i="6"/>
  <c r="T62" i="6" s="1"/>
  <c r="P66" i="6"/>
  <c r="T66" i="6" s="1"/>
  <c r="P70" i="6"/>
  <c r="T70" i="6" s="1"/>
  <c r="N9" i="5"/>
  <c r="E14" i="6"/>
  <c r="O12" i="5"/>
  <c r="E41" i="5"/>
  <c r="O41" i="6" s="1"/>
  <c r="G56" i="6"/>
  <c r="K56" i="6" s="1"/>
  <c r="O15" i="5"/>
  <c r="J15" i="5"/>
  <c r="E17" i="5"/>
  <c r="E15" i="5"/>
  <c r="J16" i="5"/>
  <c r="O14" i="6"/>
  <c r="N14" i="6"/>
  <c r="Q14" i="6"/>
  <c r="R14" i="6"/>
  <c r="F14" i="6"/>
  <c r="G14" i="5"/>
  <c r="H14" i="6"/>
  <c r="J14" i="6" s="1"/>
  <c r="L14" i="6" s="1"/>
  <c r="O13" i="5"/>
  <c r="I10" i="5"/>
  <c r="O27" i="5"/>
  <c r="R27" i="6"/>
  <c r="I15" i="5"/>
  <c r="D15" i="10" s="1"/>
  <c r="F16" i="5"/>
  <c r="K24" i="5"/>
  <c r="E30" i="5"/>
  <c r="F30" i="6" s="1"/>
  <c r="N16" i="5"/>
  <c r="O16" i="5" s="1"/>
  <c r="E47" i="5"/>
  <c r="H47" i="6" s="1"/>
  <c r="E33" i="5"/>
  <c r="G33" i="5" s="1"/>
  <c r="P60" i="6"/>
  <c r="T60" i="6" s="1"/>
  <c r="P64" i="6"/>
  <c r="T64" i="6" s="1"/>
  <c r="P68" i="6"/>
  <c r="T68" i="6" s="1"/>
  <c r="P72" i="6"/>
  <c r="T72" i="6" s="1"/>
  <c r="I31" i="5"/>
  <c r="D31" i="10" s="1"/>
  <c r="M31" i="5"/>
  <c r="E31" i="10" s="1"/>
  <c r="F15" i="5"/>
  <c r="S55" i="6"/>
  <c r="U55" i="6" s="1"/>
  <c r="E32" i="5"/>
  <c r="G32" i="5" s="1"/>
  <c r="P56" i="6"/>
  <c r="T56" i="6" s="1"/>
  <c r="E38" i="5"/>
  <c r="Q38" i="6" s="1"/>
  <c r="E37" i="5"/>
  <c r="E37" i="6" s="1"/>
  <c r="N36" i="5"/>
  <c r="G27" i="5"/>
  <c r="J43" i="5"/>
  <c r="P74" i="6"/>
  <c r="T74" i="6" s="1"/>
  <c r="I16" i="5"/>
  <c r="D16" i="10" s="1"/>
  <c r="J34" i="5"/>
  <c r="K34" i="5" s="1"/>
  <c r="N32" i="5"/>
  <c r="J55" i="6"/>
  <c r="L55" i="6" s="1"/>
  <c r="S57" i="6"/>
  <c r="U57" i="6" s="1"/>
  <c r="S61" i="6"/>
  <c r="U61" i="6" s="1"/>
  <c r="S69" i="6"/>
  <c r="U69" i="6" s="1"/>
  <c r="J59" i="6"/>
  <c r="L59" i="6" s="1"/>
  <c r="J63" i="6"/>
  <c r="L63" i="6" s="1"/>
  <c r="J67" i="6"/>
  <c r="L67" i="6" s="1"/>
  <c r="J71" i="6"/>
  <c r="L71" i="6" s="1"/>
  <c r="J41" i="5"/>
  <c r="M23" i="5"/>
  <c r="E23" i="10" s="1"/>
  <c r="J22" i="5"/>
  <c r="O9" i="5"/>
  <c r="N10" i="5"/>
  <c r="I9" i="5"/>
  <c r="G11" i="5"/>
  <c r="Q11" i="6"/>
  <c r="R11" i="6"/>
  <c r="H11" i="6"/>
  <c r="I11" i="6"/>
  <c r="O11" i="6"/>
  <c r="N11" i="6"/>
  <c r="F11" i="6"/>
  <c r="E11" i="6"/>
  <c r="N11" i="5"/>
  <c r="O11" i="5" s="1"/>
  <c r="E9" i="5"/>
  <c r="I9" i="6" s="1"/>
  <c r="I11" i="5"/>
  <c r="F11" i="5"/>
  <c r="F9" i="5"/>
  <c r="S73" i="6"/>
  <c r="U73" i="6" s="1"/>
  <c r="P73" i="6"/>
  <c r="T73" i="6" s="1"/>
  <c r="E23" i="5"/>
  <c r="E22" i="5"/>
  <c r="I22" i="5"/>
  <c r="O29" i="6"/>
  <c r="Q29" i="6"/>
  <c r="N29" i="6"/>
  <c r="R29" i="6"/>
  <c r="F29" i="6"/>
  <c r="H29" i="6"/>
  <c r="E29" i="6"/>
  <c r="I29" i="6"/>
  <c r="G29" i="5"/>
  <c r="O40" i="6"/>
  <c r="Q40" i="6"/>
  <c r="N40" i="6"/>
  <c r="R40" i="6"/>
  <c r="E40" i="6"/>
  <c r="I40" i="6"/>
  <c r="F40" i="6"/>
  <c r="H40" i="6"/>
  <c r="G40" i="5"/>
  <c r="O51" i="6"/>
  <c r="Q51" i="6"/>
  <c r="N51" i="6"/>
  <c r="R51" i="6"/>
  <c r="F51" i="6"/>
  <c r="H51" i="6"/>
  <c r="E51" i="6"/>
  <c r="I51" i="6"/>
  <c r="G51" i="5"/>
  <c r="N39" i="6"/>
  <c r="R39" i="6"/>
  <c r="O39" i="6"/>
  <c r="Q39" i="6"/>
  <c r="F39" i="6"/>
  <c r="H39" i="6"/>
  <c r="E39" i="6"/>
  <c r="I39" i="6"/>
  <c r="G39" i="5"/>
  <c r="F31" i="5"/>
  <c r="N31" i="5"/>
  <c r="G20" i="5"/>
  <c r="N20" i="6"/>
  <c r="R20" i="6"/>
  <c r="O20" i="6"/>
  <c r="Q20" i="6"/>
  <c r="E20" i="6"/>
  <c r="I20" i="6"/>
  <c r="F20" i="6"/>
  <c r="H20" i="6"/>
  <c r="E10" i="6"/>
  <c r="I10" i="6"/>
  <c r="H10" i="6"/>
  <c r="I33" i="6"/>
  <c r="G13" i="6"/>
  <c r="K13" i="6" s="1"/>
  <c r="J60" i="6"/>
  <c r="L60" i="6" s="1"/>
  <c r="S60" i="6"/>
  <c r="U60" i="6" s="1"/>
  <c r="J64" i="6"/>
  <c r="L64" i="6" s="1"/>
  <c r="S64" i="6"/>
  <c r="U64" i="6" s="1"/>
  <c r="J68" i="6"/>
  <c r="L68" i="6" s="1"/>
  <c r="S68" i="6"/>
  <c r="U68" i="6" s="1"/>
  <c r="J72" i="6"/>
  <c r="L72" i="6" s="1"/>
  <c r="N52" i="6"/>
  <c r="R52" i="6"/>
  <c r="O52" i="6"/>
  <c r="Q52" i="6"/>
  <c r="E52" i="6"/>
  <c r="I52" i="6"/>
  <c r="F52" i="6"/>
  <c r="H52" i="6"/>
  <c r="G52" i="5"/>
  <c r="J37" i="5"/>
  <c r="K37" i="5" s="1"/>
  <c r="J44" i="5"/>
  <c r="K44" i="5" s="1"/>
  <c r="J42" i="5"/>
  <c r="J45" i="5"/>
  <c r="J46" i="5"/>
  <c r="K46" i="5" s="1"/>
  <c r="E34" i="5"/>
  <c r="G58" i="6"/>
  <c r="K58" i="6" s="1"/>
  <c r="J58" i="6"/>
  <c r="L58" i="6" s="1"/>
  <c r="S58" i="6"/>
  <c r="U58" i="6" s="1"/>
  <c r="G62" i="6"/>
  <c r="K62" i="6" s="1"/>
  <c r="J62" i="6"/>
  <c r="L62" i="6" s="1"/>
  <c r="S62" i="6"/>
  <c r="U62" i="6" s="1"/>
  <c r="G66" i="6"/>
  <c r="K66" i="6" s="1"/>
  <c r="J66" i="6"/>
  <c r="L66" i="6" s="1"/>
  <c r="S66" i="6"/>
  <c r="U66" i="6" s="1"/>
  <c r="J70" i="6"/>
  <c r="L70" i="6" s="1"/>
  <c r="S70" i="6"/>
  <c r="U70" i="6" s="1"/>
  <c r="G74" i="6"/>
  <c r="K74" i="6" s="1"/>
  <c r="J74" i="6"/>
  <c r="L74" i="6" s="1"/>
  <c r="S74" i="6"/>
  <c r="U74" i="6" s="1"/>
  <c r="E35" i="5"/>
  <c r="G59" i="6"/>
  <c r="K59" i="6" s="1"/>
  <c r="P59" i="6"/>
  <c r="T59" i="6" s="1"/>
  <c r="G63" i="6"/>
  <c r="K63" i="6" s="1"/>
  <c r="P63" i="6"/>
  <c r="T63" i="6" s="1"/>
  <c r="G67" i="6"/>
  <c r="K67" i="6" s="1"/>
  <c r="P67" i="6"/>
  <c r="T67" i="6" s="1"/>
  <c r="G71" i="6"/>
  <c r="K71" i="6" s="1"/>
  <c r="E36" i="5"/>
  <c r="G12" i="5"/>
  <c r="N12" i="6"/>
  <c r="R12" i="6"/>
  <c r="O12" i="6"/>
  <c r="Q12" i="6"/>
  <c r="E12" i="6"/>
  <c r="I12" i="6"/>
  <c r="F12" i="6"/>
  <c r="H12" i="6"/>
  <c r="G18" i="5"/>
  <c r="N18" i="6"/>
  <c r="O18" i="6"/>
  <c r="E18" i="6"/>
  <c r="I18" i="6"/>
  <c r="H18" i="6"/>
  <c r="F18" i="6"/>
  <c r="O19" i="6"/>
  <c r="Q19" i="6"/>
  <c r="N19" i="6"/>
  <c r="R19" i="6"/>
  <c r="H19" i="6"/>
  <c r="I19" i="6"/>
  <c r="M25" i="5"/>
  <c r="E25" i="10" s="1"/>
  <c r="G24" i="5"/>
  <c r="N24" i="6"/>
  <c r="R24" i="6"/>
  <c r="O24" i="6"/>
  <c r="Q24" i="6"/>
  <c r="E24" i="6"/>
  <c r="I24" i="6"/>
  <c r="F24" i="6"/>
  <c r="H24" i="6"/>
  <c r="R49" i="6"/>
  <c r="E49" i="6"/>
  <c r="I49" i="6"/>
  <c r="N48" i="6"/>
  <c r="I48" i="6"/>
  <c r="R47" i="6"/>
  <c r="F47" i="6"/>
  <c r="O31" i="6"/>
  <c r="Q31" i="6"/>
  <c r="N31" i="6"/>
  <c r="R31" i="6"/>
  <c r="F31" i="6"/>
  <c r="H31" i="6"/>
  <c r="E31" i="6"/>
  <c r="I31" i="6"/>
  <c r="G55" i="6"/>
  <c r="K55" i="6" s="1"/>
  <c r="P55" i="6"/>
  <c r="T55" i="6" s="1"/>
  <c r="N50" i="6"/>
  <c r="R50" i="6"/>
  <c r="O50" i="6"/>
  <c r="E50" i="6"/>
  <c r="I50" i="6"/>
  <c r="F50" i="6"/>
  <c r="G50" i="5"/>
  <c r="E42" i="5"/>
  <c r="M44" i="5"/>
  <c r="E44" i="10" s="1"/>
  <c r="M42" i="5"/>
  <c r="E42" i="10" s="1"/>
  <c r="E45" i="5"/>
  <c r="E43" i="5"/>
  <c r="M45" i="5"/>
  <c r="M43" i="5"/>
  <c r="E43" i="10" s="1"/>
  <c r="E46" i="5"/>
  <c r="M46" i="5"/>
  <c r="R32" i="6"/>
  <c r="E32" i="6"/>
  <c r="H32" i="6"/>
  <c r="N26" i="6"/>
  <c r="E26" i="6"/>
  <c r="G57" i="6"/>
  <c r="K57" i="6" s="1"/>
  <c r="G61" i="6"/>
  <c r="K61" i="6" s="1"/>
  <c r="P61" i="6"/>
  <c r="T61" i="6" s="1"/>
  <c r="G65" i="6"/>
  <c r="K65" i="6" s="1"/>
  <c r="G69" i="6"/>
  <c r="K69" i="6" s="1"/>
  <c r="P69" i="6"/>
  <c r="T69" i="6" s="1"/>
  <c r="G73" i="6"/>
  <c r="K73" i="6" s="1"/>
  <c r="J56" i="6"/>
  <c r="L56" i="6" s="1"/>
  <c r="S56" i="6"/>
  <c r="U56" i="6" s="1"/>
  <c r="G30" i="5"/>
  <c r="J31" i="5"/>
  <c r="I28" i="5"/>
  <c r="E28" i="5"/>
  <c r="K12" i="5"/>
  <c r="G19" i="5"/>
  <c r="K41" i="5" l="1"/>
  <c r="D41" i="10"/>
  <c r="K49" i="5"/>
  <c r="D49" i="10"/>
  <c r="K51" i="5"/>
  <c r="D51" i="10"/>
  <c r="K48" i="5"/>
  <c r="D48" i="10"/>
  <c r="K52" i="5"/>
  <c r="D52" i="10"/>
  <c r="K28" i="5"/>
  <c r="D28" i="10"/>
  <c r="K22" i="5"/>
  <c r="D22" i="10"/>
  <c r="O46" i="5"/>
  <c r="E46" i="10"/>
  <c r="O33" i="5"/>
  <c r="E33" i="10"/>
  <c r="O45" i="5"/>
  <c r="E45" i="10"/>
  <c r="N10" i="6"/>
  <c r="E10" i="10"/>
  <c r="O41" i="5"/>
  <c r="E41" i="10"/>
  <c r="O52" i="5"/>
  <c r="E52" i="10"/>
  <c r="O48" i="5"/>
  <c r="E48" i="10"/>
  <c r="F19" i="6"/>
  <c r="D19" i="10"/>
  <c r="K9" i="5"/>
  <c r="D9" i="10"/>
  <c r="K10" i="5"/>
  <c r="D10" i="10"/>
  <c r="K11" i="5"/>
  <c r="D11" i="10"/>
  <c r="S72" i="6"/>
  <c r="U72" i="6" s="1"/>
  <c r="J65" i="6"/>
  <c r="L65" i="6" s="1"/>
  <c r="N47" i="6"/>
  <c r="H50" i="6"/>
  <c r="J50" i="6" s="1"/>
  <c r="L50" i="6" s="1"/>
  <c r="Q47" i="6"/>
  <c r="S47" i="6" s="1"/>
  <c r="U47" i="6" s="1"/>
  <c r="H49" i="6"/>
  <c r="I41" i="6"/>
  <c r="G47" i="5"/>
  <c r="O47" i="6"/>
  <c r="P47" i="6" s="1"/>
  <c r="T47" i="6" s="1"/>
  <c r="I47" i="6"/>
  <c r="J47" i="6" s="1"/>
  <c r="L47" i="6" s="1"/>
  <c r="G48" i="5"/>
  <c r="N49" i="6"/>
  <c r="Q32" i="6"/>
  <c r="S32" i="6" s="1"/>
  <c r="U32" i="6" s="1"/>
  <c r="E47" i="6"/>
  <c r="G47" i="6" s="1"/>
  <c r="K47" i="6" s="1"/>
  <c r="H48" i="6"/>
  <c r="J48" i="6" s="1"/>
  <c r="L48" i="6" s="1"/>
  <c r="Q49" i="6"/>
  <c r="S49" i="6" s="1"/>
  <c r="U49" i="6" s="1"/>
  <c r="Q27" i="6"/>
  <c r="S27" i="6" s="1"/>
  <c r="U27" i="6" s="1"/>
  <c r="Q26" i="6"/>
  <c r="O26" i="6"/>
  <c r="P26" i="6" s="1"/>
  <c r="T26" i="6" s="1"/>
  <c r="R26" i="6"/>
  <c r="G26" i="5"/>
  <c r="F26" i="6"/>
  <c r="G26" i="6" s="1"/>
  <c r="K26" i="6" s="1"/>
  <c r="H26" i="6"/>
  <c r="J26" i="6" s="1"/>
  <c r="L26" i="6" s="1"/>
  <c r="S14" i="6"/>
  <c r="U14" i="6" s="1"/>
  <c r="S65" i="6"/>
  <c r="U65" i="6" s="1"/>
  <c r="H53" i="6"/>
  <c r="K17" i="5"/>
  <c r="P13" i="6"/>
  <c r="T13" i="6" s="1"/>
  <c r="S71" i="6"/>
  <c r="U71" i="6" s="1"/>
  <c r="E19" i="6"/>
  <c r="O10" i="6"/>
  <c r="P10" i="6" s="1"/>
  <c r="T10" i="6" s="1"/>
  <c r="K19" i="5"/>
  <c r="E53" i="6"/>
  <c r="O15" i="6"/>
  <c r="O10" i="5"/>
  <c r="R53" i="6"/>
  <c r="I32" i="6"/>
  <c r="J32" i="6" s="1"/>
  <c r="L32" i="6" s="1"/>
  <c r="F49" i="6"/>
  <c r="H30" i="6"/>
  <c r="F53" i="6"/>
  <c r="I53" i="6"/>
  <c r="O16" i="6"/>
  <c r="K26" i="5"/>
  <c r="G53" i="5"/>
  <c r="O49" i="6"/>
  <c r="R18" i="6"/>
  <c r="Q10" i="6"/>
  <c r="Q53" i="6"/>
  <c r="S13" i="6"/>
  <c r="U13" i="6" s="1"/>
  <c r="N53" i="6"/>
  <c r="P53" i="6" s="1"/>
  <c r="T53" i="6" s="1"/>
  <c r="F48" i="6"/>
  <c r="I27" i="6"/>
  <c r="Q17" i="6"/>
  <c r="F27" i="6"/>
  <c r="N27" i="6"/>
  <c r="P27" i="6" s="1"/>
  <c r="T27" i="6" s="1"/>
  <c r="E48" i="6"/>
  <c r="Q48" i="6"/>
  <c r="S48" i="6" s="1"/>
  <c r="U48" i="6" s="1"/>
  <c r="E27" i="6"/>
  <c r="H27" i="6"/>
  <c r="O48" i="6"/>
  <c r="P48" i="6" s="1"/>
  <c r="T48" i="6" s="1"/>
  <c r="K31" i="5"/>
  <c r="K42" i="5"/>
  <c r="Q18" i="6"/>
  <c r="R10" i="6"/>
  <c r="F10" i="6"/>
  <c r="G10" i="6" s="1"/>
  <c r="K10" i="6" s="1"/>
  <c r="O53" i="5"/>
  <c r="O36" i="5"/>
  <c r="O34" i="5"/>
  <c r="O42" i="5"/>
  <c r="O44" i="5"/>
  <c r="O49" i="5"/>
  <c r="O43" i="5"/>
  <c r="O47" i="5"/>
  <c r="O29" i="5"/>
  <c r="O31" i="5"/>
  <c r="O32" i="5"/>
  <c r="O30" i="5"/>
  <c r="I30" i="6"/>
  <c r="E41" i="6"/>
  <c r="O32" i="6"/>
  <c r="Q30" i="6"/>
  <c r="E33" i="6"/>
  <c r="Q41" i="6"/>
  <c r="R41" i="6"/>
  <c r="O30" i="6"/>
  <c r="G38" i="5"/>
  <c r="N32" i="6"/>
  <c r="F38" i="6"/>
  <c r="K45" i="5"/>
  <c r="I38" i="6"/>
  <c r="F32" i="6"/>
  <c r="G32" i="6" s="1"/>
  <c r="K32" i="6" s="1"/>
  <c r="H37" i="6"/>
  <c r="E38" i="6"/>
  <c r="K43" i="5"/>
  <c r="K53" i="5"/>
  <c r="O38" i="6"/>
  <c r="S29" i="6"/>
  <c r="U29" i="6" s="1"/>
  <c r="J39" i="6"/>
  <c r="L39" i="6" s="1"/>
  <c r="G40" i="6"/>
  <c r="K40" i="6" s="1"/>
  <c r="K16" i="5"/>
  <c r="G14" i="6"/>
  <c r="K14" i="6" s="1"/>
  <c r="H16" i="6"/>
  <c r="I17" i="6"/>
  <c r="E17" i="6"/>
  <c r="G17" i="5"/>
  <c r="Q16" i="6"/>
  <c r="J25" i="5"/>
  <c r="P18" i="6"/>
  <c r="T18" i="6" s="1"/>
  <c r="E30" i="6"/>
  <c r="G30" i="6" s="1"/>
  <c r="K30" i="6" s="1"/>
  <c r="H38" i="6"/>
  <c r="O17" i="6"/>
  <c r="G41" i="5"/>
  <c r="N41" i="6"/>
  <c r="P41" i="6" s="1"/>
  <c r="T41" i="6" s="1"/>
  <c r="R30" i="6"/>
  <c r="R38" i="6"/>
  <c r="S38" i="6" s="1"/>
  <c r="U38" i="6" s="1"/>
  <c r="R16" i="6"/>
  <c r="H41" i="6"/>
  <c r="J41" i="6" s="1"/>
  <c r="L41" i="6" s="1"/>
  <c r="Q15" i="6"/>
  <c r="N30" i="6"/>
  <c r="N38" i="6"/>
  <c r="N16" i="6"/>
  <c r="S40" i="6"/>
  <c r="U40" i="6" s="1"/>
  <c r="F41" i="6"/>
  <c r="G12" i="6"/>
  <c r="K12" i="6" s="1"/>
  <c r="G16" i="5"/>
  <c r="J31" i="6"/>
  <c r="L31" i="6" s="1"/>
  <c r="I15" i="6"/>
  <c r="G15" i="5"/>
  <c r="I16" i="6"/>
  <c r="F16" i="6"/>
  <c r="E16" i="6"/>
  <c r="N15" i="6"/>
  <c r="K15" i="5"/>
  <c r="E15" i="6"/>
  <c r="F17" i="6"/>
  <c r="G17" i="6" s="1"/>
  <c r="K17" i="6" s="1"/>
  <c r="H17" i="6"/>
  <c r="H15" i="6"/>
  <c r="S19" i="6"/>
  <c r="U19" i="6" s="1"/>
  <c r="F15" i="6"/>
  <c r="R17" i="6"/>
  <c r="R15" i="6"/>
  <c r="N17" i="6"/>
  <c r="P14" i="6"/>
  <c r="T14" i="6" s="1"/>
  <c r="P24" i="6"/>
  <c r="T24" i="6" s="1"/>
  <c r="F37" i="6"/>
  <c r="G37" i="6" s="1"/>
  <c r="K37" i="6" s="1"/>
  <c r="H33" i="6"/>
  <c r="J33" i="6" s="1"/>
  <c r="L33" i="6" s="1"/>
  <c r="O37" i="6"/>
  <c r="Q37" i="6"/>
  <c r="J49" i="6"/>
  <c r="L49" i="6" s="1"/>
  <c r="P52" i="6"/>
  <c r="T52" i="6" s="1"/>
  <c r="F33" i="6"/>
  <c r="R37" i="6"/>
  <c r="R33" i="6"/>
  <c r="G37" i="5"/>
  <c r="N33" i="6"/>
  <c r="N37" i="6"/>
  <c r="I37" i="6"/>
  <c r="Q33" i="6"/>
  <c r="J29" i="6"/>
  <c r="L29" i="6" s="1"/>
  <c r="G52" i="6"/>
  <c r="K52" i="6" s="1"/>
  <c r="O33" i="6"/>
  <c r="G20" i="6"/>
  <c r="K20" i="6" s="1"/>
  <c r="P39" i="6"/>
  <c r="T39" i="6" s="1"/>
  <c r="S51" i="6"/>
  <c r="U51" i="6" s="1"/>
  <c r="J30" i="6"/>
  <c r="L30" i="6" s="1"/>
  <c r="G11" i="6"/>
  <c r="K11" i="6" s="1"/>
  <c r="P50" i="6"/>
  <c r="T50" i="6" s="1"/>
  <c r="G24" i="6"/>
  <c r="K24" i="6" s="1"/>
  <c r="P12" i="6"/>
  <c r="T12" i="6" s="1"/>
  <c r="P20" i="6"/>
  <c r="T20" i="6" s="1"/>
  <c r="J51" i="6"/>
  <c r="L51" i="6" s="1"/>
  <c r="S31" i="6"/>
  <c r="U31" i="6" s="1"/>
  <c r="J19" i="6"/>
  <c r="L19" i="6" s="1"/>
  <c r="Q9" i="6"/>
  <c r="R9" i="6"/>
  <c r="G9" i="5"/>
  <c r="O21" i="5"/>
  <c r="F23" i="5"/>
  <c r="G23" i="5" s="1"/>
  <c r="J23" i="5"/>
  <c r="M22" i="5"/>
  <c r="E22" i="10" s="1"/>
  <c r="P11" i="6"/>
  <c r="T11" i="6" s="1"/>
  <c r="H9" i="6"/>
  <c r="J9" i="6" s="1"/>
  <c r="L9" i="6" s="1"/>
  <c r="E9" i="6"/>
  <c r="F9" i="6"/>
  <c r="O9" i="6"/>
  <c r="N9" i="6"/>
  <c r="J10" i="6"/>
  <c r="L10" i="6" s="1"/>
  <c r="J11" i="6"/>
  <c r="L11" i="6" s="1"/>
  <c r="S11" i="6"/>
  <c r="U11" i="6" s="1"/>
  <c r="F22" i="5"/>
  <c r="I22" i="6" s="1"/>
  <c r="G21" i="5"/>
  <c r="I25" i="5"/>
  <c r="D25" i="10" s="1"/>
  <c r="I23" i="5"/>
  <c r="N23" i="5"/>
  <c r="O23" i="5" s="1"/>
  <c r="N25" i="5"/>
  <c r="O25" i="5" s="1"/>
  <c r="F25" i="5"/>
  <c r="E25" i="5"/>
  <c r="G50" i="6"/>
  <c r="K50" i="6" s="1"/>
  <c r="G18" i="6"/>
  <c r="K18" i="6" s="1"/>
  <c r="J18" i="6"/>
  <c r="L18" i="6" s="1"/>
  <c r="N22" i="5"/>
  <c r="N28" i="6"/>
  <c r="R28" i="6"/>
  <c r="O28" i="6"/>
  <c r="Q28" i="6"/>
  <c r="E28" i="6"/>
  <c r="I28" i="6"/>
  <c r="F28" i="6"/>
  <c r="H28" i="6"/>
  <c r="N46" i="6"/>
  <c r="R46" i="6"/>
  <c r="O46" i="6"/>
  <c r="Q46" i="6"/>
  <c r="E46" i="6"/>
  <c r="I46" i="6"/>
  <c r="H46" i="6"/>
  <c r="F46" i="6"/>
  <c r="G46" i="5"/>
  <c r="O45" i="6"/>
  <c r="Q45" i="6"/>
  <c r="N45" i="6"/>
  <c r="R45" i="6"/>
  <c r="F45" i="6"/>
  <c r="H45" i="6"/>
  <c r="E45" i="6"/>
  <c r="I45" i="6"/>
  <c r="G45" i="5"/>
  <c r="O42" i="6"/>
  <c r="Q42" i="6"/>
  <c r="N42" i="6"/>
  <c r="R42" i="6"/>
  <c r="E42" i="6"/>
  <c r="I42" i="6"/>
  <c r="H42" i="6"/>
  <c r="F42" i="6"/>
  <c r="G42" i="5"/>
  <c r="G31" i="6"/>
  <c r="K31" i="6" s="1"/>
  <c r="P31" i="6"/>
  <c r="T31" i="6" s="1"/>
  <c r="G49" i="6"/>
  <c r="K49" i="6" s="1"/>
  <c r="P19" i="6"/>
  <c r="T19" i="6" s="1"/>
  <c r="N34" i="6"/>
  <c r="R34" i="6"/>
  <c r="O34" i="6"/>
  <c r="Q34" i="6"/>
  <c r="E34" i="6"/>
  <c r="I34" i="6"/>
  <c r="H34" i="6"/>
  <c r="F34" i="6"/>
  <c r="G34" i="5"/>
  <c r="J52" i="6"/>
  <c r="L52" i="6" s="1"/>
  <c r="S52" i="6"/>
  <c r="U52" i="6" s="1"/>
  <c r="J20" i="6"/>
  <c r="L20" i="6" s="1"/>
  <c r="S20" i="6"/>
  <c r="U20" i="6" s="1"/>
  <c r="S39" i="6"/>
  <c r="U39" i="6" s="1"/>
  <c r="G51" i="6"/>
  <c r="K51" i="6" s="1"/>
  <c r="P51" i="6"/>
  <c r="T51" i="6" s="1"/>
  <c r="J40" i="6"/>
  <c r="L40" i="6" s="1"/>
  <c r="N43" i="6"/>
  <c r="R43" i="6"/>
  <c r="O43" i="6"/>
  <c r="Q43" i="6"/>
  <c r="F43" i="6"/>
  <c r="H43" i="6"/>
  <c r="E43" i="6"/>
  <c r="I43" i="6"/>
  <c r="G43" i="5"/>
  <c r="N44" i="6"/>
  <c r="R44" i="6"/>
  <c r="O44" i="6"/>
  <c r="Q44" i="6"/>
  <c r="E44" i="6"/>
  <c r="I44" i="6"/>
  <c r="F44" i="6"/>
  <c r="H44" i="6"/>
  <c r="G44" i="5"/>
  <c r="S50" i="6"/>
  <c r="U50" i="6" s="1"/>
  <c r="J24" i="6"/>
  <c r="L24" i="6" s="1"/>
  <c r="S24" i="6"/>
  <c r="U24" i="6" s="1"/>
  <c r="J12" i="6"/>
  <c r="L12" i="6" s="1"/>
  <c r="S12" i="6"/>
  <c r="U12" i="6" s="1"/>
  <c r="O36" i="6"/>
  <c r="Q36" i="6"/>
  <c r="N36" i="6"/>
  <c r="R36" i="6"/>
  <c r="E36" i="6"/>
  <c r="I36" i="6"/>
  <c r="F36" i="6"/>
  <c r="H36" i="6"/>
  <c r="G36" i="5"/>
  <c r="N35" i="6"/>
  <c r="R35" i="6"/>
  <c r="O35" i="6"/>
  <c r="Q35" i="6"/>
  <c r="F35" i="6"/>
  <c r="H35" i="6"/>
  <c r="E35" i="6"/>
  <c r="I35" i="6"/>
  <c r="G35" i="5"/>
  <c r="G39" i="6"/>
  <c r="K39" i="6" s="1"/>
  <c r="P40" i="6"/>
  <c r="T40" i="6" s="1"/>
  <c r="G29" i="6"/>
  <c r="K29" i="6" s="1"/>
  <c r="P29" i="6"/>
  <c r="T29" i="6" s="1"/>
  <c r="G28" i="5"/>
  <c r="P15" i="6" l="1"/>
  <c r="T15" i="6" s="1"/>
  <c r="P16" i="6"/>
  <c r="T16" i="6" s="1"/>
  <c r="S10" i="6"/>
  <c r="U10" i="6" s="1"/>
  <c r="J53" i="6"/>
  <c r="L53" i="6" s="1"/>
  <c r="G38" i="6"/>
  <c r="K38" i="6" s="1"/>
  <c r="K23" i="5"/>
  <c r="D23" i="10"/>
  <c r="S53" i="6"/>
  <c r="U53" i="6" s="1"/>
  <c r="P49" i="6"/>
  <c r="T49" i="6" s="1"/>
  <c r="G19" i="6"/>
  <c r="K19" i="6" s="1"/>
  <c r="S18" i="6"/>
  <c r="U18" i="6" s="1"/>
  <c r="S26" i="6"/>
  <c r="U26" i="6" s="1"/>
  <c r="G53" i="6"/>
  <c r="K53" i="6" s="1"/>
  <c r="I23" i="6"/>
  <c r="S30" i="6"/>
  <c r="U30" i="6" s="1"/>
  <c r="O23" i="6"/>
  <c r="S41" i="6"/>
  <c r="U41" i="6" s="1"/>
  <c r="N23" i="6"/>
  <c r="S17" i="6"/>
  <c r="U17" i="6" s="1"/>
  <c r="J27" i="6"/>
  <c r="L27" i="6" s="1"/>
  <c r="G48" i="6"/>
  <c r="K48" i="6" s="1"/>
  <c r="G27" i="6"/>
  <c r="K27" i="6" s="1"/>
  <c r="R23" i="6"/>
  <c r="G33" i="6"/>
  <c r="K33" i="6" s="1"/>
  <c r="P38" i="6"/>
  <c r="T38" i="6" s="1"/>
  <c r="R22" i="6"/>
  <c r="F22" i="6"/>
  <c r="N22" i="6"/>
  <c r="P17" i="6"/>
  <c r="T17" i="6" s="1"/>
  <c r="O22" i="6"/>
  <c r="J38" i="6"/>
  <c r="L38" i="6" s="1"/>
  <c r="E22" i="6"/>
  <c r="G41" i="6"/>
  <c r="K41" i="6" s="1"/>
  <c r="H23" i="6"/>
  <c r="E23" i="6"/>
  <c r="H22" i="6"/>
  <c r="J22" i="6" s="1"/>
  <c r="L22" i="6" s="1"/>
  <c r="Q23" i="6"/>
  <c r="G22" i="5"/>
  <c r="Q22" i="6"/>
  <c r="F23" i="6"/>
  <c r="O22" i="5"/>
  <c r="P30" i="6"/>
  <c r="T30" i="6" s="1"/>
  <c r="P33" i="6"/>
  <c r="T33" i="6" s="1"/>
  <c r="P32" i="6"/>
  <c r="T32" i="6" s="1"/>
  <c r="P37" i="6"/>
  <c r="T37" i="6" s="1"/>
  <c r="S33" i="6"/>
  <c r="U33" i="6" s="1"/>
  <c r="J37" i="6"/>
  <c r="L37" i="6" s="1"/>
  <c r="J43" i="6"/>
  <c r="L43" i="6" s="1"/>
  <c r="G28" i="6"/>
  <c r="K28" i="6" s="1"/>
  <c r="G44" i="6"/>
  <c r="K44" i="6" s="1"/>
  <c r="J16" i="6"/>
  <c r="L16" i="6" s="1"/>
  <c r="S15" i="6"/>
  <c r="U15" i="6" s="1"/>
  <c r="S16" i="6"/>
  <c r="U16" i="6" s="1"/>
  <c r="J17" i="6"/>
  <c r="L17" i="6" s="1"/>
  <c r="J15" i="6"/>
  <c r="L15" i="6" s="1"/>
  <c r="K25" i="5"/>
  <c r="P43" i="6"/>
  <c r="T43" i="6" s="1"/>
  <c r="G36" i="6"/>
  <c r="K36" i="6" s="1"/>
  <c r="S37" i="6"/>
  <c r="U37" i="6" s="1"/>
  <c r="G16" i="6"/>
  <c r="K16" i="6" s="1"/>
  <c r="G15" i="6"/>
  <c r="K15" i="6" s="1"/>
  <c r="K21" i="5"/>
  <c r="E25" i="6"/>
  <c r="O21" i="6"/>
  <c r="P46" i="6"/>
  <c r="T46" i="6" s="1"/>
  <c r="J35" i="6"/>
  <c r="L35" i="6" s="1"/>
  <c r="J45" i="6"/>
  <c r="L45" i="6" s="1"/>
  <c r="S45" i="6"/>
  <c r="U45" i="6" s="1"/>
  <c r="N25" i="6"/>
  <c r="P28" i="6"/>
  <c r="T28" i="6" s="1"/>
  <c r="P35" i="6"/>
  <c r="T35" i="6" s="1"/>
  <c r="S36" i="6"/>
  <c r="U36" i="6" s="1"/>
  <c r="P44" i="6"/>
  <c r="T44" i="6" s="1"/>
  <c r="P34" i="6"/>
  <c r="T34" i="6" s="1"/>
  <c r="S42" i="6"/>
  <c r="U42" i="6" s="1"/>
  <c r="F21" i="6"/>
  <c r="E21" i="6"/>
  <c r="N21" i="6"/>
  <c r="Q25" i="6"/>
  <c r="P9" i="6"/>
  <c r="T9" i="6" s="1"/>
  <c r="I21" i="6"/>
  <c r="H21" i="6"/>
  <c r="R21" i="6"/>
  <c r="Q21" i="6"/>
  <c r="F25" i="6"/>
  <c r="O25" i="6"/>
  <c r="G25" i="5"/>
  <c r="I25" i="6"/>
  <c r="H25" i="6"/>
  <c r="R25" i="6"/>
  <c r="G42" i="6"/>
  <c r="K42" i="6" s="1"/>
  <c r="J42" i="6"/>
  <c r="L42" i="6" s="1"/>
  <c r="G46" i="6"/>
  <c r="K46" i="6" s="1"/>
  <c r="G35" i="6"/>
  <c r="K35" i="6" s="1"/>
  <c r="J36" i="6"/>
  <c r="L36" i="6" s="1"/>
  <c r="S43" i="6"/>
  <c r="U43" i="6" s="1"/>
  <c r="G34" i="6"/>
  <c r="K34" i="6" s="1"/>
  <c r="J34" i="6"/>
  <c r="L34" i="6" s="1"/>
  <c r="S34" i="6"/>
  <c r="U34" i="6" s="1"/>
  <c r="P42" i="6"/>
  <c r="T42" i="6" s="1"/>
  <c r="J28" i="6"/>
  <c r="L28" i="6" s="1"/>
  <c r="S28" i="6"/>
  <c r="U28" i="6" s="1"/>
  <c r="S35" i="6"/>
  <c r="U35" i="6" s="1"/>
  <c r="P36" i="6"/>
  <c r="T36" i="6" s="1"/>
  <c r="J44" i="6"/>
  <c r="L44" i="6" s="1"/>
  <c r="S44" i="6"/>
  <c r="U44" i="6" s="1"/>
  <c r="G43" i="6"/>
  <c r="K43" i="6" s="1"/>
  <c r="G45" i="6"/>
  <c r="K45" i="6" s="1"/>
  <c r="P45" i="6"/>
  <c r="T45" i="6" s="1"/>
  <c r="J46" i="6"/>
  <c r="L46" i="6" s="1"/>
  <c r="S46" i="6"/>
  <c r="U46" i="6" s="1"/>
  <c r="S9" i="6"/>
  <c r="U9" i="6" s="1"/>
  <c r="G9" i="6"/>
  <c r="K9" i="6" s="1"/>
  <c r="J23" i="6" l="1"/>
  <c r="L23" i="6" s="1"/>
  <c r="P23" i="6"/>
  <c r="T23" i="6" s="1"/>
  <c r="G22" i="6"/>
  <c r="K22" i="6" s="1"/>
  <c r="P22" i="6"/>
  <c r="T22" i="6" s="1"/>
  <c r="G23" i="6"/>
  <c r="K23" i="6" s="1"/>
  <c r="S22" i="6"/>
  <c r="U22" i="6" s="1"/>
  <c r="S23" i="6"/>
  <c r="U23" i="6" s="1"/>
  <c r="P21" i="6"/>
  <c r="T21" i="6" s="1"/>
  <c r="G25" i="6"/>
  <c r="K25" i="6" s="1"/>
  <c r="G21" i="6"/>
  <c r="K21" i="6" s="1"/>
  <c r="P25" i="6"/>
  <c r="T25" i="6" s="1"/>
  <c r="S25" i="6"/>
  <c r="U25" i="6" s="1"/>
  <c r="S21" i="6"/>
  <c r="U21" i="6" s="1"/>
  <c r="J21" i="6"/>
  <c r="L21" i="6" s="1"/>
  <c r="J25" i="6"/>
  <c r="L25" i="6" s="1"/>
  <c r="U76" i="6" l="1"/>
  <c r="T77" i="6"/>
  <c r="H12" i="7" s="1"/>
  <c r="K77" i="6"/>
  <c r="E12" i="7" s="1"/>
  <c r="K76" i="6"/>
  <c r="L77" i="6"/>
  <c r="E13" i="7" s="1"/>
  <c r="T76" i="6"/>
  <c r="U77" i="6"/>
  <c r="L76" i="6"/>
</calcChain>
</file>

<file path=xl/comments1.xml><?xml version="1.0" encoding="utf-8"?>
<comments xmlns="http://schemas.openxmlformats.org/spreadsheetml/2006/main">
  <authors>
    <author>sony</author>
  </authors>
  <commentList>
    <comment ref="L10" authorId="0" shapeId="0">
      <text>
        <r>
          <rPr>
            <b/>
            <sz val="9"/>
            <color indexed="81"/>
            <rFont val="Tahoma"/>
            <family val="2"/>
          </rPr>
          <t>YM: Ingrese datos</t>
        </r>
        <r>
          <rPr>
            <sz val="9"/>
            <color indexed="81"/>
            <rFont val="Tahoma"/>
            <family val="2"/>
          </rPr>
          <t xml:space="preserve">
</t>
        </r>
      </text>
    </comment>
    <comment ref="M10" authorId="0" shapeId="0">
      <text>
        <r>
          <rPr>
            <b/>
            <sz val="9"/>
            <color indexed="81"/>
            <rFont val="Tahoma"/>
            <family val="2"/>
          </rPr>
          <t>YM: Ingrese datos</t>
        </r>
        <r>
          <rPr>
            <sz val="9"/>
            <color indexed="81"/>
            <rFont val="Tahoma"/>
            <family val="2"/>
          </rPr>
          <t xml:space="preserve">
</t>
        </r>
      </text>
    </comment>
  </commentList>
</comments>
</file>

<file path=xl/sharedStrings.xml><?xml version="1.0" encoding="utf-8"?>
<sst xmlns="http://schemas.openxmlformats.org/spreadsheetml/2006/main" count="896" uniqueCount="509">
  <si>
    <t>Identificación de las muestras</t>
  </si>
  <si>
    <t>C</t>
  </si>
  <si>
    <t>Muestra 1 (M1)</t>
  </si>
  <si>
    <t>Muestra 2 (M2)</t>
  </si>
  <si>
    <t>Estado</t>
  </si>
  <si>
    <t>Área 1</t>
  </si>
  <si>
    <t>Área 2</t>
  </si>
  <si>
    <t>MUESTRA M1</t>
  </si>
  <si>
    <t>MUESTRA M2</t>
  </si>
  <si>
    <t>BLANCO</t>
  </si>
  <si>
    <t>MUESTRA FUENTE (sospechosa)</t>
  </si>
  <si>
    <t>Relación de
diagnóstico</t>
  </si>
  <si>
    <t>Fenantreno</t>
  </si>
  <si>
    <t>Pireno</t>
  </si>
  <si>
    <t>Réplica 1</t>
  </si>
  <si>
    <t>Réplica 2</t>
  </si>
  <si>
    <t>%CV</t>
  </si>
  <si>
    <t>Relación Diagnóstico</t>
  </si>
  <si>
    <t>ALCANOS</t>
  </si>
  <si>
    <t>Área inicial</t>
  </si>
  <si>
    <t>Área final</t>
  </si>
  <si>
    <t>CV</t>
  </si>
  <si>
    <t>ESTADO</t>
  </si>
  <si>
    <t>C8</t>
  </si>
  <si>
    <t>C9</t>
  </si>
  <si>
    <t>C10</t>
  </si>
  <si>
    <t>C11</t>
  </si>
  <si>
    <t>C12</t>
  </si>
  <si>
    <t>C13</t>
  </si>
  <si>
    <t>C14</t>
  </si>
  <si>
    <t>C15</t>
  </si>
  <si>
    <t>C16</t>
  </si>
  <si>
    <t>C17</t>
  </si>
  <si>
    <t>C18</t>
  </si>
  <si>
    <t>C19</t>
  </si>
  <si>
    <t>C20</t>
  </si>
  <si>
    <t>C21</t>
  </si>
  <si>
    <t>C22</t>
  </si>
  <si>
    <t>C23</t>
  </si>
  <si>
    <t>C24</t>
  </si>
  <si>
    <t>C25</t>
  </si>
  <si>
    <t>C26</t>
  </si>
  <si>
    <t>C27</t>
  </si>
  <si>
    <t>Promedio</t>
  </si>
  <si>
    <t>Área 1  corregida</t>
  </si>
  <si>
    <t>Área 2 corregida</t>
  </si>
  <si>
    <t>Desv est</t>
  </si>
  <si>
    <t>Comparación Fuente - Réplica 1</t>
  </si>
  <si>
    <t>Comparación Fuente - Réplica 2</t>
  </si>
  <si>
    <t>COMPARACIÓN FUENTE -M1</t>
  </si>
  <si>
    <t>RÉPLICA 1</t>
  </si>
  <si>
    <t>RÉPLICA 2</t>
  </si>
  <si>
    <t>Se muestran los resultados obtenidos en cuanto a CV de la comparación de cada réplica de las muestras con la fuente. En el caso de que las relaciones de diagnóstico tengan un CV menor a un 14 % la hoja de cálculo coloca la palabra igual. Si existe un CV mayor al 14 % la hoja de cálculo coloca la palabra diferente en la casilla correspondiente. Al final de la tabla se presentan las cantidades de relaciones iguales y diferentes.</t>
  </si>
  <si>
    <t>IGUALES</t>
  </si>
  <si>
    <t>DIFERENTES</t>
  </si>
  <si>
    <t>COMPARACIÓN FUENTE -M2</t>
  </si>
  <si>
    <t>Fuente - M1 - R1</t>
  </si>
  <si>
    <t>Fuente - M1 - R2</t>
  </si>
  <si>
    <t>Fuente - M2 - R1</t>
  </si>
  <si>
    <t>Fuente - M2 - R2</t>
  </si>
  <si>
    <t>ACEPTABLE</t>
  </si>
  <si>
    <t>RECHAZADO</t>
  </si>
  <si>
    <t>Fuente (Sospechosa)</t>
  </si>
  <si>
    <t>C1 Naftalenos</t>
  </si>
  <si>
    <t>C4 Naftalenos</t>
  </si>
  <si>
    <t>C3 Naftalenos</t>
  </si>
  <si>
    <t>Naftaleno</t>
  </si>
  <si>
    <t>Acenaftileno</t>
  </si>
  <si>
    <t>Acenafteno</t>
  </si>
  <si>
    <t>Fluoreno</t>
  </si>
  <si>
    <t>Antraceno</t>
  </si>
  <si>
    <t xml:space="preserve"> Dibenzotiofeno</t>
  </si>
  <si>
    <t>Fluoranteno</t>
  </si>
  <si>
    <t>Benzo (a) antraceno</t>
  </si>
  <si>
    <t>Criseno</t>
  </si>
  <si>
    <t>Benzo(b) fluoranteno</t>
  </si>
  <si>
    <t>Benzo(k) fluoranteno</t>
  </si>
  <si>
    <t>Benzo(a) pireno</t>
  </si>
  <si>
    <t>Indeno(1,2,3-cd)pireno</t>
  </si>
  <si>
    <t>Dibenzo(a,h) antraceno</t>
  </si>
  <si>
    <t>Benzo(g,h,i) perileno</t>
  </si>
  <si>
    <t>C28</t>
  </si>
  <si>
    <t>C29</t>
  </si>
  <si>
    <t>C30</t>
  </si>
  <si>
    <t>C31</t>
  </si>
  <si>
    <t>Ʃ HC resueltos</t>
  </si>
  <si>
    <t>Ʃn- Alcanos</t>
  </si>
  <si>
    <t>UCM</t>
  </si>
  <si>
    <t>HTP</t>
  </si>
  <si>
    <t>Compuesto / Grupo</t>
  </si>
  <si>
    <t>Fórmula Moleular</t>
  </si>
  <si>
    <t>Alcanos e Isoprenoides</t>
  </si>
  <si>
    <t>HAP'S y Homólogos alquilados</t>
  </si>
  <si>
    <t>BTEX y Alquilbencenos</t>
  </si>
  <si>
    <t>Benceno</t>
  </si>
  <si>
    <t>Tolueno</t>
  </si>
  <si>
    <t>Etilbenceno</t>
  </si>
  <si>
    <t>1-metiletilbenceno</t>
  </si>
  <si>
    <t>Propilbenceno</t>
  </si>
  <si>
    <t>1-metil-3-etilbenceno</t>
  </si>
  <si>
    <t>1-metil-4-etilbenceno</t>
  </si>
  <si>
    <t>1,3,5-trimetilbenceno</t>
  </si>
  <si>
    <t>1-metil-2-etilbenceno</t>
  </si>
  <si>
    <t>1,2,4-trimetilbenceno</t>
  </si>
  <si>
    <t>1,2,3-trimetilbenceno</t>
  </si>
  <si>
    <t>1,4-dietilbenceno</t>
  </si>
  <si>
    <t>butilbenceno</t>
  </si>
  <si>
    <t>1,2-dietilbenceno</t>
  </si>
  <si>
    <t>1,2,4,5-tetrametilbenceno</t>
  </si>
  <si>
    <t>1,2,3,5-tetrametilbenceno</t>
  </si>
  <si>
    <t>1,2,3,4-tetrametilbenceno</t>
  </si>
  <si>
    <t>Pentametilbenceno</t>
  </si>
  <si>
    <t>C23H42</t>
  </si>
  <si>
    <t>TR23</t>
  </si>
  <si>
    <t>C24H44</t>
  </si>
  <si>
    <t>TR24</t>
  </si>
  <si>
    <t>Terpano Tricíclico-C23</t>
  </si>
  <si>
    <t>C25H46</t>
  </si>
  <si>
    <t>TR25a</t>
  </si>
  <si>
    <t>Terpano Tricíclico-C24</t>
  </si>
  <si>
    <t>Terpano Tricíclico-C25a</t>
  </si>
  <si>
    <t>TR25b</t>
  </si>
  <si>
    <t>Terpano Tricíclico-C25b</t>
  </si>
  <si>
    <t>C27H46</t>
  </si>
  <si>
    <t>TS</t>
  </si>
  <si>
    <t>TH27</t>
  </si>
  <si>
    <t>TM</t>
  </si>
  <si>
    <t>C27H48</t>
  </si>
  <si>
    <r>
      <t>18</t>
    </r>
    <r>
      <rPr>
        <sz val="10"/>
        <rFont val="Calibri"/>
        <family val="2"/>
      </rPr>
      <t>α(H),21β(H)-22,29,30-Trisnorhopano</t>
    </r>
  </si>
  <si>
    <t>17α(H),18α(H),21β(H) 25-28,30-Trisnorhopano</t>
  </si>
  <si>
    <t>17α(H),21β(H)-22,29,30-Trisnorhopano</t>
  </si>
  <si>
    <t>C28H48</t>
  </si>
  <si>
    <t>H28</t>
  </si>
  <si>
    <t>17β(H),18α(H),21β(H)-28,30-Bisnorhopano</t>
  </si>
  <si>
    <t>C29H50</t>
  </si>
  <si>
    <t>NORH25</t>
  </si>
  <si>
    <t>H29</t>
  </si>
  <si>
    <t>C29TS</t>
  </si>
  <si>
    <t>M29</t>
  </si>
  <si>
    <t>TERPANOS Y ESTERANOS</t>
  </si>
  <si>
    <t>17α(H),21β(H)-25-Norhopano</t>
  </si>
  <si>
    <t>17α(H),21β(H)-30-Norhopano</t>
  </si>
  <si>
    <t>18α(H),21β(H)-30-Norneohopano</t>
  </si>
  <si>
    <t>C30H52</t>
  </si>
  <si>
    <t>OL</t>
  </si>
  <si>
    <t>18α(H),18β(H)-Oleanano</t>
  </si>
  <si>
    <t>H30</t>
  </si>
  <si>
    <t>17α(H),21β(H)- Hopano</t>
  </si>
  <si>
    <t>GAM</t>
  </si>
  <si>
    <t>GAMMACERANO-C30</t>
  </si>
  <si>
    <t xml:space="preserve">M30 </t>
  </si>
  <si>
    <t>17β(H),21α(H)- Hopano (Moretano)</t>
  </si>
  <si>
    <t>17α(H),21β(H)-30-Norhopano (Normoretane)</t>
  </si>
  <si>
    <t>C31H54</t>
  </si>
  <si>
    <t>H31S</t>
  </si>
  <si>
    <t>22S-17α(H),21β(H)-30- Homohopano</t>
  </si>
  <si>
    <t>C32H56</t>
  </si>
  <si>
    <t>H32S</t>
  </si>
  <si>
    <t>H32R</t>
  </si>
  <si>
    <t>22S-17α(H),21β(H)-30-31-Bishomohopano</t>
  </si>
  <si>
    <t>22R-17α(H),21β(H)-30-31-Bishomohopano</t>
  </si>
  <si>
    <t>C33H58</t>
  </si>
  <si>
    <t>H33S</t>
  </si>
  <si>
    <t>H33R</t>
  </si>
  <si>
    <t>22S-17α(H),21β(H)-30-31-32-Trishomohopano</t>
  </si>
  <si>
    <t>22R-17α(H),21β(H)-30-31-32-Tishomohopano</t>
  </si>
  <si>
    <t>C324H60</t>
  </si>
  <si>
    <t>H34S</t>
  </si>
  <si>
    <t>H34R</t>
  </si>
  <si>
    <t>H35S</t>
  </si>
  <si>
    <t>H35R</t>
  </si>
  <si>
    <t>22S-17α(H),21β(H)-30-31-32-33-Tetrakishomohopano</t>
  </si>
  <si>
    <t>22R-17α(H),21β(H)-30-31-32-33-Tetrakishomohopano</t>
  </si>
  <si>
    <t>C35H62</t>
  </si>
  <si>
    <t>22S-17α(H),21β(H)-30-31-32-33-34-Pentakishomohopano</t>
  </si>
  <si>
    <t>22R-17α(H),21β(H)-30-31-32-33-34-Pentakishomohopano</t>
  </si>
  <si>
    <t>C27S</t>
  </si>
  <si>
    <t>C27bbR</t>
  </si>
  <si>
    <t>C27R</t>
  </si>
  <si>
    <t>C28bbR</t>
  </si>
  <si>
    <t>C29bbR</t>
  </si>
  <si>
    <t>C29R</t>
  </si>
  <si>
    <t>H31R</t>
  </si>
  <si>
    <t>22R-17α(H),21β(H)-30- Homohopano</t>
  </si>
  <si>
    <t>C28S</t>
  </si>
  <si>
    <t>C28H50</t>
  </si>
  <si>
    <t>C27bbS</t>
  </si>
  <si>
    <t>C28bbS</t>
  </si>
  <si>
    <t>C29bbS</t>
  </si>
  <si>
    <t>C30S</t>
  </si>
  <si>
    <t>C29H52</t>
  </si>
  <si>
    <t>C30-ESTERANOS</t>
  </si>
  <si>
    <t>C27 20S- 5α(H),14α(H),17α(H) Colestano</t>
  </si>
  <si>
    <t>C27 20R 5α(H),14β(H), 17β(H)  Colestano</t>
  </si>
  <si>
    <t>C27 20R- 5α(H),14α(H),17α(H) Colestano</t>
  </si>
  <si>
    <t>C28 20S- 5α(H),14α(H),17α(H) Ergostano</t>
  </si>
  <si>
    <t>C28 20R 5α(H),14β(H), 17β(H) Ergostano</t>
  </si>
  <si>
    <t>C28 20S 5α(H),14β(H), 17β(H) Ergostano</t>
  </si>
  <si>
    <t>C30 ESTERANOS</t>
  </si>
  <si>
    <t>C28R</t>
  </si>
  <si>
    <t>C29S</t>
  </si>
  <si>
    <t>C29 20S- 5α(H),14α(H),17α(H) Stigmastano</t>
  </si>
  <si>
    <t>C29 20R 5α(H),14β(H), 17β(H)Stigmstano</t>
  </si>
  <si>
    <t>C29 20S 5α(H),14β(H), 17β(H)Stigmstano</t>
  </si>
  <si>
    <t>C29 20R- 5α(H),14α(H),17α(H) Stigmastano</t>
  </si>
  <si>
    <t>_</t>
  </si>
  <si>
    <t>C10H8</t>
  </si>
  <si>
    <t>C12H10</t>
  </si>
  <si>
    <t>C12H8</t>
  </si>
  <si>
    <t>C12H8S</t>
  </si>
  <si>
    <t>C14H10</t>
  </si>
  <si>
    <t>C13H10</t>
  </si>
  <si>
    <t>C16H10</t>
  </si>
  <si>
    <t>C20H12</t>
  </si>
  <si>
    <t>C18H12</t>
  </si>
  <si>
    <t>C22H12</t>
  </si>
  <si>
    <t>C22H14</t>
  </si>
  <si>
    <t>C17H36</t>
  </si>
  <si>
    <t>Heptadecano - C17</t>
  </si>
  <si>
    <t>C18H38</t>
  </si>
  <si>
    <t>Octadecano- C18</t>
  </si>
  <si>
    <t>2,6,10,14-tetrametilpentadecano (Pristano)</t>
  </si>
  <si>
    <t>C19H40</t>
  </si>
  <si>
    <t>C27H56</t>
  </si>
  <si>
    <t>Heptacosano C27</t>
  </si>
  <si>
    <t>C28H58</t>
  </si>
  <si>
    <t>C29H60</t>
  </si>
  <si>
    <t>C30H62</t>
  </si>
  <si>
    <t>C31H64</t>
  </si>
  <si>
    <t>Hentriacontano C31</t>
  </si>
  <si>
    <t>Octacosano C28</t>
  </si>
  <si>
    <t>Nonacosano C29</t>
  </si>
  <si>
    <t>Triacontano C30</t>
  </si>
  <si>
    <t>2,6,10,14-tetrametilhexadecano (Fitano)</t>
  </si>
  <si>
    <t>C20H42</t>
  </si>
  <si>
    <t>C6H6</t>
  </si>
  <si>
    <t>C7H8</t>
  </si>
  <si>
    <t>C8H10</t>
  </si>
  <si>
    <t>1,3-dimetilbenceno  (orto-xileno)</t>
  </si>
  <si>
    <t>1,4-dimetilbenceno  (meta-xileno)</t>
  </si>
  <si>
    <t>1,2-dimetilbenceno  (para-xileno)</t>
  </si>
  <si>
    <t>C9H12</t>
  </si>
  <si>
    <t>C10H14</t>
  </si>
  <si>
    <t>C11H16</t>
  </si>
  <si>
    <t>NF</t>
  </si>
  <si>
    <t>C2 Naftalenos</t>
  </si>
  <si>
    <t>AY</t>
  </si>
  <si>
    <t>AE</t>
  </si>
  <si>
    <t>DBT</t>
  </si>
  <si>
    <t>P0</t>
  </si>
  <si>
    <t>A0</t>
  </si>
  <si>
    <t>F</t>
  </si>
  <si>
    <t>FL0</t>
  </si>
  <si>
    <t>PY0</t>
  </si>
  <si>
    <t>BA0</t>
  </si>
  <si>
    <t>Código*</t>
  </si>
  <si>
    <t>BAF</t>
  </si>
  <si>
    <t>BKF</t>
  </si>
  <si>
    <t>BAP</t>
  </si>
  <si>
    <t>IND</t>
  </si>
  <si>
    <t>DA</t>
  </si>
  <si>
    <t>GHI</t>
  </si>
  <si>
    <t>HC</t>
  </si>
  <si>
    <t>N-ALC</t>
  </si>
  <si>
    <t>Pr</t>
  </si>
  <si>
    <t>Ph</t>
  </si>
  <si>
    <t>Bn</t>
  </si>
  <si>
    <t>Tn</t>
  </si>
  <si>
    <t>Et</t>
  </si>
  <si>
    <t>Ox</t>
  </si>
  <si>
    <t>Mx</t>
  </si>
  <si>
    <t>Px</t>
  </si>
  <si>
    <t>1-ME</t>
  </si>
  <si>
    <t>PB</t>
  </si>
  <si>
    <t>1M3E</t>
  </si>
  <si>
    <t>1M4E</t>
  </si>
  <si>
    <t>135TMB</t>
  </si>
  <si>
    <t>1M2EB</t>
  </si>
  <si>
    <t>124TMB</t>
  </si>
  <si>
    <t>123TMB</t>
  </si>
  <si>
    <t>14DEB</t>
  </si>
  <si>
    <t>BB</t>
  </si>
  <si>
    <t>12DEB</t>
  </si>
  <si>
    <t>1245TMB</t>
  </si>
  <si>
    <t>1235TMB</t>
  </si>
  <si>
    <t>1234TMB</t>
  </si>
  <si>
    <t>PMB</t>
  </si>
  <si>
    <t>Definición</t>
  </si>
  <si>
    <t>Pr/Ph</t>
  </si>
  <si>
    <t>Pr/C17</t>
  </si>
  <si>
    <t>Ph/C18</t>
  </si>
  <si>
    <t>UCM/ΣHC resueltos</t>
  </si>
  <si>
    <t>UCM/Σn-alcanos</t>
  </si>
  <si>
    <t>Σn-alcanos/ ΣHC resueltos</t>
  </si>
  <si>
    <t>UCM/HC</t>
  </si>
  <si>
    <t>UCM/N-ALC</t>
  </si>
  <si>
    <t>N-ALC/HC</t>
  </si>
  <si>
    <t>ΣHC resueltos/HTP</t>
  </si>
  <si>
    <t>HC/HTP</t>
  </si>
  <si>
    <t>C14-35 par</t>
  </si>
  <si>
    <t>C14-35 imp</t>
  </si>
  <si>
    <t>&gt;=C26</t>
  </si>
  <si>
    <t>C26 a C35 Cadena larga</t>
  </si>
  <si>
    <t>&lt;=C25</t>
  </si>
  <si>
    <t>ΣHAP</t>
  </si>
  <si>
    <t>ΣHAP Pes</t>
  </si>
  <si>
    <t>ΣHAP Liv</t>
  </si>
  <si>
    <t>UCM/HTP</t>
  </si>
  <si>
    <t>Σ Naftalenos/Σ HAP</t>
  </si>
  <si>
    <t>Σ Fenantrenos /Σ HAP</t>
  </si>
  <si>
    <t>Fluoranteno/Pireno</t>
  </si>
  <si>
    <t>ΣHAPlivianos/ΣHAPPesados</t>
  </si>
  <si>
    <t>ΣHAPliv/ΣHAPPes</t>
  </si>
  <si>
    <t>FL0/PY0</t>
  </si>
  <si>
    <t xml:space="preserve">CPI: Índice de preferencia de carbono.      </t>
  </si>
  <si>
    <t>OEP: Índice de predominancia impar/par.</t>
  </si>
  <si>
    <t xml:space="preserve">*ΣHAPs livianos: corresponden a los HAP de 2- 3 anillos.                                          </t>
  </si>
  <si>
    <t xml:space="preserve">*ΣHAPs pesados: corresponden a los HAP de 4 - 6 anillos </t>
  </si>
  <si>
    <t>ΣHC resueltos: compuestos diferentes a la UCM.</t>
  </si>
  <si>
    <t>UCM= Mezcla no resuelta</t>
  </si>
  <si>
    <r>
      <t>HTP: hidrocarburos totales</t>
    </r>
    <r>
      <rPr>
        <sz val="8"/>
        <color rgb="FF000000"/>
        <rFont val="Arial"/>
        <family val="2"/>
      </rPr>
      <t xml:space="preserve"> </t>
    </r>
  </si>
  <si>
    <t>C 23-Tepano tricíclico/
C 24-Tepano tricíclico</t>
  </si>
  <si>
    <t>TR23/TR24</t>
  </si>
  <si>
    <t>TR23/H30</t>
  </si>
  <si>
    <t xml:space="preserve">Terpano Tricíclico-C23/17α(H),21β(H)- Hopano </t>
  </si>
  <si>
    <t>TR24/H30</t>
  </si>
  <si>
    <t xml:space="preserve">C 24-Tepano tricíclico/17α(H),21β(H)- Hopano </t>
  </si>
  <si>
    <t>TS/TM</t>
  </si>
  <si>
    <t>18α(H),21β(H)-22,29,30-Trisnorhopano/ 17α(H),21β(H)-22,29,30-Trisnorhopano</t>
  </si>
  <si>
    <t>H28/H30</t>
  </si>
  <si>
    <t>17β(H),18α(H),21β(H)-28,30-Bisnorhopano/17α(H),21β(H)- Hopano</t>
  </si>
  <si>
    <t>NOR25H/H30</t>
  </si>
  <si>
    <t>17α(H),21β(H)-25-Norhopano/17α(H),21β(H)- Hopano</t>
  </si>
  <si>
    <t>H29/H30</t>
  </si>
  <si>
    <t>17α(H),21β(H)-30-Norhopano/
17α(H),21β(H)- Hopano</t>
  </si>
  <si>
    <t>OL/H30</t>
  </si>
  <si>
    <t>M30/H30</t>
  </si>
  <si>
    <t>18α(H),18β(H)-Oleanano /17α(H),21β(H)- Hopano</t>
  </si>
  <si>
    <t>17β(H),21α(H)- Hopano (Moretano)/17α(H),21β(H)- Hopano</t>
  </si>
  <si>
    <t>GAM/H30</t>
  </si>
  <si>
    <t>GAMMACERANO-C30/17α(H),21β(H)- Hopano</t>
  </si>
  <si>
    <t>H31S/H31R</t>
  </si>
  <si>
    <t>22S-17α(H),21β(H)-30- Homohopano/ 22R-17α(H),21β(H)-30- Homohopano</t>
  </si>
  <si>
    <t>H32S/H32R</t>
  </si>
  <si>
    <t>H33S/H33R</t>
  </si>
  <si>
    <t>22S-17α(H),21β(H)-30-31-Bishomohopano/22R-17α(H),21β(H)-30-31-Bishomohopano</t>
  </si>
  <si>
    <t>22S-17α(H),21β(H)-30-31-32-Trishomohopano/ 22R-17α(H),21β(H)-30-31-32-Tishomohopano</t>
  </si>
  <si>
    <t>HOMOHOPANO INDICE</t>
  </si>
  <si>
    <r>
      <t>(H31/</t>
    </r>
    <r>
      <rPr>
        <sz val="10"/>
        <color theme="1"/>
        <rFont val="Calibri"/>
        <family val="2"/>
      </rPr>
      <t>Ʃ</t>
    </r>
    <r>
      <rPr>
        <sz val="9"/>
        <color theme="1"/>
        <rFont val="Calibri"/>
        <family val="2"/>
      </rPr>
      <t>(H31-H35)) / (H35/Ʃ(H31-H35))</t>
    </r>
  </si>
  <si>
    <t>(C28 20R 5α(H),14β(H), 17β(H) Ergostano + C28 20S 5α(H),14β(H), 17β(H) Ergostano)/ (C29 20R 5α(H),14β(H), 17β(H)Stigmstano + C29 20S 5α(H),14β(H), 17β(H)Stigmstano)</t>
  </si>
  <si>
    <t>C27bb(R+S)/(C27-28-29bb(R+S))</t>
  </si>
  <si>
    <t>C28bb(R+S)/(C29bb(R+S))</t>
  </si>
  <si>
    <t>C27bb(R+S)/(C29bb(R+S))</t>
  </si>
  <si>
    <t>C28bb(R+S)/(C27-28-29bb(R+S))</t>
  </si>
  <si>
    <t>C29bb(R+S)/(C27-28-29bb(R+S))</t>
  </si>
  <si>
    <t>(C27R+C27S) / (C27bbR+ C27bbS)</t>
  </si>
  <si>
    <t>(C28R+C28S) / (C28bbR+ C28bbS)</t>
  </si>
  <si>
    <t>(C29R+C29S) / (C29bbR+ C29bbS)</t>
  </si>
  <si>
    <t>C27(20S)/C27(20R)</t>
  </si>
  <si>
    <t>C28(20S)/C28(20R)</t>
  </si>
  <si>
    <t>C29(20S)/C29(20R)</t>
  </si>
  <si>
    <t>(C27 20S- 5α(H),14α(H),17α(H) Colestano + C27 20R- 5α(H),14α(H),17α(H) Colestano) / (C27 20R 5α(H),14β(H), 17β(H)  Colestano + C27 20R 5α(H),14β(H), 17β(H)  Colestano)</t>
  </si>
  <si>
    <t>C27 20S 5α(H),14β(H), 17β(H)  Colestano</t>
  </si>
  <si>
    <t>(C27 20R 5α(H),14β(H), 17β(H)  Colestano + C27 20S 5α(H),14β(H), 17β(H)  Colestano)/ (C29 20R 5α(H),14β(H), 17β(H)Stigmstano + C29 20S 5α(H),14β(H), 17β(H)Stigmstano)</t>
  </si>
  <si>
    <t>(C27 20R 5α(H),14β(H), 17β(H)  Colestano + C27 20S 5α(H),14β(H), 17β(H)  Colestano)/ ((C27 20R 5α(H),14β(H), 17β(H)  Colestano + C27 20S 5α(H),14β(H), 17β(H)  Colestano) + (C28 20R 5α(H),14β(H), 17β(H) Ergostano + C28 20S 5α(H),14β(H), 17β(H) Ergostano) + (C29 20R 5α(H),14β(H), 17β(H)Stigmstano + C29 20S 5α(H),14β(H), 17β(H)Stigmstano))</t>
  </si>
  <si>
    <t>(C28 20R 5α(H),14β(H), 17β(H) Ergostano + C28 20S 5α(H),14β(H), 17β(H) Ergostano)/ ((C27 20R 5α(H),14β(H), 17β(H)  Colestano + C27 20S 5α(H),14β(H), 17β(H)  Colestano) + (C28 20R 5α(H),14β(H), 17β(H) Ergostano + C28 20S 5α(H),14β(H), 17β(H) Ergostano) + (C29 20R 5α(H),14β(H), 17β(H)Stigmstano + C29 20S 5α(H),14β(H), 17β(H)Stigmstano))</t>
  </si>
  <si>
    <t>(C29 20R 5α(H),14β(H), 17β(H)Stigmstano + C29 20S 5α(H),14β(H), 17β(H)Stigmstano)/ ((C27 20R 5α(H),14β(H), 17β(H)  Colestano + C27 20S 5α(H),14β(H), 17β(H)  Colestano) + (C28 20R 5α(H),14β(H), 17β(H) Ergostano + C28 20S 5α(H),14β(H), 17β(H) Ergostano) + (C29 20R 5α(H),14β(H), 17β(H)Stigmstano + C29 20S 5α(H),14β(H), 17β(H)Stigmstano))</t>
  </si>
  <si>
    <t>(C28 20S- 5α(H),14α(H),17α(H) Colestano + C28 20R- 5α(H),14α(H),17α(H) Colestano) / (C28 20R 5α(H),14β(H), 17β(H)  Colestano + C28 20R 5α(H),14β(H), 17β(H)  Colestano)</t>
  </si>
  <si>
    <t>(C29 20S- 5α(H),14α(H),17α(H) Colestano + C29 20R- 5α(H),14α(H),17α(H) Colestano) / (C29 20R 5α(H),14β(H), 17β(H)  Colestano + C29 20R 5α(H),14β(H), 17β(H)  Colestano)</t>
  </si>
  <si>
    <t>(C27 20S- 5α(H),14α(H),17α(H) Colestano) / (C27 20R- 5α(H),14α(H),17α(H) Colestano)</t>
  </si>
  <si>
    <t>(C28 20S- 5α(H),14α(H),17α(H) Colestano) / (C28 20R- 5α(H),14α(H),17α(H) Colestano)</t>
  </si>
  <si>
    <t>(C29 20S- 5α(H),14α(H),17α(H) Colestano) / (C29 20R- 5α(H),14α(H),17α(H) Colestano)</t>
  </si>
  <si>
    <r>
      <t xml:space="preserve">C30/ </t>
    </r>
    <r>
      <rPr>
        <sz val="10"/>
        <color theme="1"/>
        <rFont val="Calibri"/>
        <family val="2"/>
      </rPr>
      <t>Ʃ</t>
    </r>
    <r>
      <rPr>
        <sz val="10"/>
        <color theme="1"/>
        <rFont val="Calibri"/>
        <family val="2"/>
        <scheme val="minor"/>
      </rPr>
      <t>(C27-C30)</t>
    </r>
  </si>
  <si>
    <t>Pristano / Fitano</t>
  </si>
  <si>
    <t xml:space="preserve">  Pristano / n-C17</t>
  </si>
  <si>
    <t xml:space="preserve">  Fitano / n-C18</t>
  </si>
  <si>
    <t>C1 a C4  antracenos</t>
  </si>
  <si>
    <t xml:space="preserve">C1 Fenantrenos </t>
  </si>
  <si>
    <t>C2 a C4 Fenantrenos</t>
  </si>
  <si>
    <t>A1-4</t>
  </si>
  <si>
    <t>P1</t>
  </si>
  <si>
    <t>P2-4</t>
  </si>
  <si>
    <t>NF1</t>
  </si>
  <si>
    <t>NF3</t>
  </si>
  <si>
    <t>NF4</t>
  </si>
  <si>
    <t>Σ NF/Σ HAP</t>
  </si>
  <si>
    <t>Σ P /Σ HAP</t>
  </si>
  <si>
    <t>C30 Steranos Indice</t>
  </si>
  <si>
    <t xml:space="preserve">HAY DIFERENCIA  = </t>
  </si>
  <si>
    <t xml:space="preserve">NO HAY DIFERENCIA  = </t>
  </si>
  <si>
    <t>Pristano</t>
  </si>
  <si>
    <t>Fitano</t>
  </si>
  <si>
    <t xml:space="preserve">t2 = Tiempo de retención del pristano </t>
  </si>
  <si>
    <t>Donde :</t>
  </si>
  <si>
    <t>RESOLUCIÓN INICIAL</t>
  </si>
  <si>
    <t>RESOLUCIÓN FINAL</t>
  </si>
  <si>
    <t>INICIAL</t>
  </si>
  <si>
    <t>FINAL</t>
  </si>
  <si>
    <t xml:space="preserve">C1 a C3 Fluorenos </t>
  </si>
  <si>
    <t>C1 a C3 Dibenzotiofenos</t>
  </si>
  <si>
    <t>C1 a C4 crisenos</t>
  </si>
  <si>
    <t>COINDENCIA POSITIVA</t>
  </si>
  <si>
    <t>COINCIDENCIA PROBABLE</t>
  </si>
  <si>
    <t>POCO CONCLUYENTE</t>
  </si>
  <si>
    <t>NO COINCIDENTE</t>
  </si>
  <si>
    <t>Código</t>
  </si>
  <si>
    <t>Hidrocarburos Totales (HTP) =  UCM (mezcla compleja no resuelta) + HC (hidrocarburos resueltos)</t>
  </si>
  <si>
    <t xml:space="preserve">t1 = Tiempo de retención de alcano C17 </t>
  </si>
  <si>
    <t>C32</t>
  </si>
  <si>
    <t>C33</t>
  </si>
  <si>
    <t>C34</t>
  </si>
  <si>
    <t>C35</t>
  </si>
  <si>
    <t>C36</t>
  </si>
  <si>
    <t>C37</t>
  </si>
  <si>
    <t>C38</t>
  </si>
  <si>
    <t>C39</t>
  </si>
  <si>
    <t>C40</t>
  </si>
  <si>
    <t>C28 20R- 5α(H),14α(H),17α(H) Ergostano (etilcolestano)</t>
  </si>
  <si>
    <t>NF2</t>
  </si>
  <si>
    <t>* L a codificación corresponde a la usada en el Standard Handbook Oil Spill Environmental Forensics</t>
  </si>
  <si>
    <t>Compuestos</t>
  </si>
  <si>
    <t>EVALUACIÓN DE RELACIONES DIAGNÓSTICO PARA ANÁLISIS FINGERPRINTING</t>
  </si>
  <si>
    <r>
      <t xml:space="preserve">Se muestran resultados en cuanto diferencias para relaciones de diagnóstico entre la fuente y las muestras teniendo en cuenta un CV menor a 14 %. La norma establece que si el coeficiente de variación para </t>
    </r>
    <r>
      <rPr>
        <b/>
        <u/>
        <sz val="11"/>
        <color rgb="FFFF0000"/>
        <rFont val="Calibri"/>
        <family val="2"/>
        <scheme val="minor"/>
      </rPr>
      <t>todas</t>
    </r>
    <r>
      <rPr>
        <sz val="11"/>
        <color theme="1"/>
        <rFont val="Calibri"/>
        <family val="2"/>
        <scheme val="minor"/>
      </rPr>
      <t xml:space="preserve"> las relaciones de diagnóstico son iguales (menores al 14 %), la muestra se puede relacionar con la fuente del derrame.</t>
    </r>
  </si>
  <si>
    <t xml:space="preserve">Se muestra el cálculo de las relaciones de diagnóstico para la fuente y las muestras, y el coeficiente de variación entre réplicas. En el caso de que el Coeficiente de variación %CV de alguna relación sea mayor al 5 %, la casilla se torna color rojo, y se deben verificar las integraciones de los picos, realizar clean-up del extracto, o repetir el análisis. </t>
  </si>
  <si>
    <t xml:space="preserve">Proceso: M5 Protección del Medio Marino                                                                    </t>
  </si>
  <si>
    <t xml:space="preserve">Código: M5-00-FOR-XXX              </t>
  </si>
  <si>
    <t>Versión: 0</t>
  </si>
  <si>
    <t xml:space="preserve">Instrucciones de diligenciamiento </t>
  </si>
  <si>
    <t>DESCRIPCIÓN</t>
  </si>
  <si>
    <t>Código de muestra</t>
  </si>
  <si>
    <t>Código de identificación asignado a la muestra al momento de registro en el Sistema de Calidad del Laboratorio</t>
  </si>
  <si>
    <t xml:space="preserve"> DETERMINACIÓN DE RELACIONES DE DIAGNÓSTICO- METODOLOGÍA FINGERPRINTING</t>
  </si>
  <si>
    <t>MENÚ</t>
  </si>
  <si>
    <t xml:space="preserve">Permite acceder a diferentes pestañas para ingreso de información como para visualización de los resultados generados. </t>
  </si>
  <si>
    <t>HOJA/CASILLA</t>
  </si>
  <si>
    <t>Ingreso de Áreas</t>
  </si>
  <si>
    <t>Coeficientes de variación</t>
  </si>
  <si>
    <t>Resultados</t>
  </si>
  <si>
    <t xml:space="preserve">Se ingresan todos los datos de las áreas de la posible fuente sospechosa y de hasta dos muestras ambientales para comparar cada una respecto a la identificada como fuente sospechosa. Se ingresa la información para los duplicados en cada caso, además de la información obtenida para un blanco de proceso. La plantilla permite comprobar que el CV de las réplicas del blanco sea &lt; 5%, la casilla se torna verde si se cumple el requisito, o roja en caso contrario </t>
  </si>
  <si>
    <t xml:space="preserve">Se muestra el análisis efectuado entre réplicas para la fuente sospechosa y las muestras ambientales. En el caso de que algún resultado sea mayor al 5 % la casilla se torna color rojo, y se debe verificar las integraciones de los picos. Para resultados aceptables la casilla se torna verde. </t>
  </si>
  <si>
    <t xml:space="preserve">Se muestran los resultados obtenidos en cuanto a CV de la comparación de cada réplica de las muestras con la fuente. En el caso de que las relaciones de diagnóstico tengan un CV menor a un 14 %, aparecerá la palabra “IGUAL”. Si existe un CV mayor al 14 % la hoja de cálculo coloca la palabra “DIFERENTE” en la casilla correspondiente, indicando que las relaciones son estadísticamente diferentes. Al final de la tabla se agrega una función que suma la cantidad de iguales y diferentes. </t>
  </si>
  <si>
    <t xml:space="preserve">Basándose en los resultados de las pestañas anteriores, indica si existen diferencias entre relaciones de diagnóstico, teniendo en cuenta un CV mayor al 14 % para definir si la muestra es igual o no a la fuente. El resultado presentado como “NO HAY DIFERENCIA” corresponde según el protocolo de decisiones, a la conclusión “COINCIDENCIA POSITIVA”. Por otro lado, el resultado “HAY DIFERENCIA” puede corresponder a las restantes conclusiones posibles “COINCIDENCIA PROBABLE”, “POCO CONCLUYENTE” o “NO COINCIDENTE”. </t>
  </si>
  <si>
    <t>Desempeño-equipo</t>
  </si>
  <si>
    <t>Desempeño del equipo</t>
  </si>
  <si>
    <t>Resolución de la columna</t>
  </si>
  <si>
    <t>Se presentan los resultados de resolución de la columna de acuerdo a la evaluación del alcano C17 y el pristano, antes y despues del análisis de cada grupo de muestras</t>
  </si>
  <si>
    <t>Se presentan los reultados de desempeño del equipo de acuerdo a la evaluación de un patrón de alcanos lineales, antes y despues del análisis de cada grupo de muestras</t>
  </si>
  <si>
    <t>Relaciones de Diagnóstico</t>
  </si>
  <si>
    <t>Las relaciones de diagnóstico están basadas en la norma CEN/TR 15522-2-(2012)</t>
  </si>
  <si>
    <t>Interpretación de las Relaciones de Diagnóstico</t>
  </si>
  <si>
    <t>Se presentan interpretaciones generales para los posibles resultados obtenidos de la evaluación de Relaciones de Diagnóstico.</t>
  </si>
  <si>
    <t>∑C14 a C35 impares</t>
  </si>
  <si>
    <t>C10 a C25 Cadena corta</t>
  </si>
  <si>
    <t>∑C14 a C35 pares</t>
  </si>
  <si>
    <t>C26 a C40 Cadena larga</t>
  </si>
  <si>
    <t>MUESTRA M1 HIDROCARBURO EMBARCACIÓN AOK BAY</t>
  </si>
  <si>
    <t>MUESTRA M2 HIDROCARBURO EMBARCACIÓN AEOLIA</t>
  </si>
  <si>
    <t>Se debe analizar un patrón de [ ] del punto medio de la curva (10 mg/L)  de alcanos lineales evaluado al inicio y al final de cada bloque de muestras analizadas, para evaluar el desempeño del equipo. Ingresar las áreas iniciales y finales obtenidas de la lectura cromatográfica del patrón. El coeficiente de variación de estos datos debe ser menor al 5 %. Al final de la tabla se hace la sumatoria de datos rechazados. Si no existen datos rechazados se indica en la página principal que el equipo se encuentra en buen estado (OK). Además se evaluará la resolución de la columna, ingresar datos (t1, t2, w1, w2). En el MENÚ se presentan los resultados de evaluación de la resolución, revisar la resolución antes de iniciar el análisis.</t>
  </si>
  <si>
    <t xml:space="preserve">Ingresar la información generada del análisis de un patrón de alcanos lineales de concentración 10 mg/L, evaluado al inicio y al final de cada grupo de muestras analizadas. El coeficiente de variación de estos datos debe ser menor al 5 %. Al final de la tabla se hace la sumatoria de datos rechazados. Si no existen datos rechazados se indica en la pestaña MENU que el equipo se encuentra en buen estado (OK). Ingresar los datos de tiempo de retención del C17 y pristano (t1 y t2) y el ancho de cada pico (w1 y w2), los resultados de evaluación de la resolución de la columna se presentan en la pestaña MENÚ. </t>
  </si>
  <si>
    <t xml:space="preserve">w1 = El ancho del pico del pristano al 5% de su altura (min) </t>
  </si>
  <si>
    <t>w2 = El ancho del pico del alcano C17 al 5% de su altura (min)</t>
  </si>
  <si>
    <t>MUESTRA M1 HIDROCARBURO EMBARCACIÓN AEOLIA</t>
  </si>
  <si>
    <t>N/A</t>
  </si>
  <si>
    <t>Hidrocarburo embarcación AOK BAY (la muestra no ingresó al SGL)</t>
  </si>
  <si>
    <t>Hidrocarburo embarcación AEOLIA (la muestra no ingresó al SGL)</t>
  </si>
  <si>
    <t>Sumatoria total de HAPS  parentales</t>
  </si>
  <si>
    <t>Ingrese las áreas de la posible fuente, y de dos muestras para comparación. Incluir la información de duplicados, además del blanco. Comprobar que el %CV de las réplicas del blanco sea &lt; 5% , la casilla se torna verde si se cumple el requisito, o roja en caso contrario (revisar integración de los picos, realizar clean up del extracto, o reprocesar muestra). La hoja de cálculo utiliza el valor de áreas corregido para el área para realizar los cálculos posteriores. Si las celdas de áreas corregidas  toman color amarillo eliminar el valor si es diferente de cero porque corresponderían unicamente al valor del blanco.</t>
  </si>
  <si>
    <t>DBT1-3</t>
  </si>
  <si>
    <t>F1-3</t>
  </si>
  <si>
    <t>C1-4</t>
  </si>
  <si>
    <t>ΣHAPp</t>
  </si>
  <si>
    <t>Sumatoria HAPS totales</t>
  </si>
  <si>
    <t>Sumatoria HAPS pesados (4-6 anillos) parentales</t>
  </si>
  <si>
    <t>Sumatoria HAPS Livianos (2-3 anillos) parentales</t>
  </si>
  <si>
    <t>Total CPI 14-35</t>
  </si>
  <si>
    <t>∑((C14-C35 impares) / (C14-C35 pares)</t>
  </si>
  <si>
    <t xml:space="preserve">BA0/BA0+C </t>
  </si>
  <si>
    <t>benzo(a)anthracene/(benzo(a)anthracene + chrysene)</t>
  </si>
  <si>
    <t>BA0/A0</t>
  </si>
  <si>
    <t xml:space="preserve">benzo(a)anthracene/anthracene </t>
  </si>
  <si>
    <t>FFPI</t>
  </si>
  <si>
    <t xml:space="preserve"> Σ naphthalenes(C0-C4)+ Σ dibenzothiophenes(C0-C3)+
½Σ phenanthrenes(C0-C1)+ Σ phenanthrenes(C2-C4)/ ΣHAP</t>
  </si>
  <si>
    <t>P0/A0</t>
  </si>
  <si>
    <t>Fenantreno/Antraceno</t>
  </si>
  <si>
    <t xml:space="preserve"> MUESTRA M2 HIDROCARBURO EMBARCACIÓN AEOLIA</t>
  </si>
  <si>
    <t xml:space="preserve">HTP: hidrocarburos totales </t>
  </si>
  <si>
    <t>Esta relación se utiliza como indicador de madurez, así como también para identificar el origen de la roca madre. El cociente Pristano/Fitano tiende a ser alto en medios oxidantes y bajo en medio reductores. &lt;1 ambiente marino.  &lt;1 Pr/Ph &lt;2 formaciones carbonáticas rica en materia orgánica. Pr/Ph  cecanos a 1= Los compuestos de la fracción alifática se derivan de la contaminación petrogénica. valores bajos indican deposición en sedimentos  bajo procesos aeróbicos. pristano/fitano &gt; 1 se atribuye a la contribución zooplanctónica del pristano</t>
  </si>
  <si>
    <t>Iindicativa del origen depositacional de los crudos. &lt; 0,5 condiciones de sedimentación marina. &gt;1 condiciones lacustres o terrestres. indica el grado de degradación microbiana. La predominancia de estos isoprenos indica una fuente biogénica. Si estas relaciones presentan valores &lt; 1, sugieren una mayor pérdida de &lt;&lt;–alcanos de cadena normal, y es una medida estimada que permite comparar el efecto de la biodegradación en muestras diferentes. Se ha observado que en crudos ligeramente degradados, donde hay una pérdida significativa de n-alcanos de bajo peso molecular, la relación n-C17/pristano y n-C18/fitano no se encuentra alterada en comparación con el crudo de origen. En crudos moderadamente intemperizados o biodegradados dicha relación es poco confiable como indicador porque hay presencia de bacterias que degradan rápidamente los n-alcanos en comparación con los isoprenoides, dando resultado a una disminución en dicha relación; y finalmente, en crudos fuertemente degradados los n-alcanos e isoprenoides desaparecen</t>
  </si>
  <si>
    <t>indica el grado de degradación microbiana. La predominancia de estos isoprenos indica una fuente biogénica. Si estas relaciones presentan valores &lt; 1, sugieren una mayor pérdida de &lt;&lt;–alcanos de cadena normal, y es una medida estimada que permite comparar el efecto de la biodegradación en muestras diferentes. Se ha observado que en crudos ligeramente degradados, donde hay una pérdida significativa de n-alcanos de bajo peso molecular, la relación n-C17/pristano y n-C18/fitano no se encuentra alterada en comparación con el crudo de origen. En crudos moderadamente intemperizados o biodegradados dicha relación es poco confiable como indicador porque hay presencia de bacterias que degradan rápidamente los n-alcanos en comparación con los isoprenoides, dando resultado a una disminución en dicha relación; y finalmente, en crudos fuertemente degradados los n-alcanos e isoprenoides desaparecen.</t>
  </si>
  <si>
    <t xml:space="preserve">&lt; 1,3 Origen antrópico de los hidrocarburos al ecosistema . 1,3&lt;CPI&lt;3 Origen biogénico (organismos microscópicos). &gt;3 Origen biogénico (Plantas superiores). IPC cercanos a cero indican contaminación antrópica originada por derivados del petróleo como son diesel, gasolina y/o lubricantes. </t>
  </si>
  <si>
    <t>origen biogénico, producido por la biodegradación de plantas vasculares, algas, animales o bacterias</t>
  </si>
  <si>
    <t xml:space="preserve">indicativo de residuos de productos petrolíferos refinados como la gasolina </t>
  </si>
  <si>
    <t>&gt;&gt;4 presencia de residuos de derivados de petróleo degradados. UCM en zona de alcanos de cadena corta= residuos de derivados del petróleo. UCM en zona de alcanos de cadena larga= residuos degradados de petróleo crudo.</t>
  </si>
  <si>
    <t>&lt;10 sugieren contaminación reciente . &gt; 10 confirman una mayor biodegradación de los residuos alifáticos</t>
  </si>
  <si>
    <t>Combustión de madera, pasto y carbón &gt; 0.5. Petróleo o derivado &lt; 0.2. Combinación de petróleo y combustión 0.20 – 0.50. Emisiones biológicas 0.16. Emisiones por quema de combustibles 0.33</t>
  </si>
  <si>
    <t>0-0,4 petrogénico, &gt; 0,4 biogénico</t>
  </si>
  <si>
    <t xml:space="preserve"> Σ naphthalenes(C0-C4)+ Σ dibenzothiophenes(C0-C3)+
½Σ phenanthrenes(C0-C1)+ Σ phenanthrenes(C2-C4)/ ΣHAP petrogénicos</t>
  </si>
  <si>
    <t>El Índice de contaminación de combustibles fósiles (FFPI) estima la cantidad de HAP de combustibles fósiles (petrogénicos) al HAP total asignando compuestos seleccionados (a saber, compuestos de 2 y 3 anillos) en categorías pirogénicas, petrogénicas o mixtas según su ocurrencia común. Crudo aprox 1,0. residuos petrogénicos en muestras ambientales 0,5 -1,0. Residuos pirogénicos &lt; 0,5.</t>
  </si>
  <si>
    <t>&gt;1 petrogénico.&lt;1 pirolítico</t>
  </si>
  <si>
    <t>&gt;10 petrogénicos. &lt;10 pirolíticos</t>
  </si>
  <si>
    <t>&lt;1 petrogénico. &gt;1 pirolítico</t>
  </si>
  <si>
    <r>
      <t>(H31/</t>
    </r>
    <r>
      <rPr>
        <sz val="9"/>
        <color rgb="FF000000"/>
        <rFont val="Calibri"/>
        <family val="2"/>
      </rPr>
      <t>Ʃ(H31-H35)) / (H35/Ʃ(H31-H35))</t>
    </r>
  </si>
  <si>
    <r>
      <t xml:space="preserve">C30/ </t>
    </r>
    <r>
      <rPr>
        <sz val="9"/>
        <color rgb="FF000000"/>
        <rFont val="Calibri"/>
        <family val="2"/>
      </rPr>
      <t>Ʃ</t>
    </r>
    <r>
      <rPr>
        <sz val="9"/>
        <color rgb="FF000000"/>
        <rFont val="Calibri"/>
        <family val="2"/>
      </rPr>
      <t>(C27-C30)</t>
    </r>
  </si>
  <si>
    <t>usada para determinar similitud o diferencia frente a fuentes sospechosas de derrames</t>
  </si>
  <si>
    <t xml:space="preserve">CONCLUSIONES A PARTIR DE LAS RELACIONES DE DIAGNÓSTICO </t>
  </si>
  <si>
    <t>Hidrocarburo derivado del petróleo con características de aceites diluyentes y/o lubricantes con hidrocarburos policíclicos aromáticos HAPs alquil sustituidos y  escasa presencia de HAPs parentales. UCM en zona de alcanos de cadena corta Los compuestos cíclicos hopanos C23 a C31, y esteranos C27 a C30 indican  origen antrópico asociado a aceites lubricantes y/o gasoil.</t>
  </si>
  <si>
    <t>Hidrocarburo con características similares a los combustibles tipo IFO 380 (Intermediate Fuel Oil), productos típicos conformados  en una alta proporción por “residuos”, es decir,  presencia notoria de UCM (mezcla de compuestos no resueltos  en el rango de los 10 a 30 carbonos, permite inferir que los hidrocarburos corresponden a compuestos aromáticos, ubicando el producto dentro del rango de los gasóleos intermedios. El decrecimiento de la UCM cerca de los 40 carbonos indica que estos combustibles contienen compuestos con puntos de ebullición variados que no pudieron ser determinados cromatográficamente, incluidos resina y asfáltenos que no son detectables por las técnicas cromatográficas capilares convencionales. Estos compuestos, de ser necesaria en caso de un estudio de derrame de hidrocarburos, puede realizarse su determinación por diferencia o a traves de cromatografía líquida.</t>
  </si>
  <si>
    <t>La interpretación de los resultados obtenidos al final de la tabla</t>
  </si>
  <si>
    <t>Aplicación y/o Interpretación(es)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</si>
</sst>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1" x14ac:knownFonts="1">
    <font>
      <sz val="11"/>
      <color theme="1"/>
      <name val="Calibri"/>
      <family val="2"/>
      <scheme val="minor"/>
    </font>
    <font>
      <b/>
      <sz val="11"/>
      <color theme="1"/>
      <name val="Calibri"/>
      <family val="2"/>
      <scheme val="minor"/>
    </font>
    <font>
      <b/>
      <sz val="12"/>
      <name val="Arial"/>
      <family val="2"/>
    </font>
    <font>
      <b/>
      <sz val="10"/>
      <name val="Arial"/>
      <family val="2"/>
    </font>
    <font>
      <b/>
      <sz val="10"/>
      <color rgb="FF000000"/>
      <name val="Arial"/>
      <family val="2"/>
    </font>
    <font>
      <sz val="10"/>
      <color rgb="FF000000"/>
      <name val="Arial"/>
      <family val="2"/>
    </font>
    <font>
      <sz val="10"/>
      <name val="Arial"/>
      <family val="2"/>
    </font>
    <font>
      <b/>
      <sz val="11"/>
      <name val="Arial"/>
      <family val="2"/>
    </font>
    <font>
      <sz val="9"/>
      <color theme="1"/>
      <name val="Calibri"/>
      <family val="2"/>
      <scheme val="minor"/>
    </font>
    <font>
      <sz val="9"/>
      <name val="Arial"/>
      <family val="2"/>
    </font>
    <font>
      <sz val="10"/>
      <color theme="1"/>
      <name val="Calibri"/>
      <family val="2"/>
      <scheme val="minor"/>
    </font>
    <font>
      <b/>
      <sz val="20"/>
      <color theme="1"/>
      <name val="Calibri"/>
      <family val="2"/>
      <scheme val="minor"/>
    </font>
    <font>
      <b/>
      <sz val="11"/>
      <name val="Calibri"/>
      <family val="2"/>
      <scheme val="minor"/>
    </font>
    <font>
      <b/>
      <u/>
      <sz val="11"/>
      <color rgb="FFFF0000"/>
      <name val="Calibri"/>
      <family val="2"/>
      <scheme val="minor"/>
    </font>
    <font>
      <sz val="10"/>
      <name val="Calibri"/>
      <family val="2"/>
    </font>
    <font>
      <b/>
      <sz val="11"/>
      <color theme="1"/>
      <name val="Arial"/>
      <family val="2"/>
    </font>
    <font>
      <b/>
      <sz val="10"/>
      <color theme="1"/>
      <name val="Arial"/>
      <family val="2"/>
    </font>
    <font>
      <b/>
      <sz val="8"/>
      <color theme="1"/>
      <name val="Arial"/>
      <family val="2"/>
    </font>
    <font>
      <sz val="10"/>
      <color rgb="FFFF0000"/>
      <name val="Arial"/>
      <family val="2"/>
    </font>
    <font>
      <b/>
      <sz val="8"/>
      <color rgb="FF000000"/>
      <name val="Arial"/>
      <family val="2"/>
    </font>
    <font>
      <sz val="11"/>
      <color rgb="FF000000"/>
      <name val="Calibri"/>
      <family val="2"/>
      <scheme val="minor"/>
    </font>
    <font>
      <sz val="11"/>
      <color rgb="FF000000"/>
      <name val="Arial"/>
      <family val="2"/>
    </font>
    <font>
      <sz val="8"/>
      <color rgb="FF000000"/>
      <name val="Arial"/>
      <family val="2"/>
    </font>
    <font>
      <sz val="10"/>
      <color theme="1"/>
      <name val="Calibri"/>
      <family val="2"/>
    </font>
    <font>
      <sz val="9"/>
      <color theme="1"/>
      <name val="Calibri"/>
      <family val="2"/>
    </font>
    <font>
      <sz val="10"/>
      <color rgb="FFC00000"/>
      <name val="Arial"/>
      <family val="2"/>
    </font>
    <font>
      <sz val="10"/>
      <name val="Calibri"/>
      <family val="2"/>
      <scheme val="minor"/>
    </font>
    <font>
      <sz val="10.5"/>
      <color theme="1"/>
      <name val="Calibri"/>
      <family val="2"/>
      <scheme val="minor"/>
    </font>
    <font>
      <sz val="9"/>
      <color indexed="81"/>
      <name val="Tahoma"/>
      <family val="2"/>
    </font>
    <font>
      <b/>
      <sz val="9"/>
      <color indexed="81"/>
      <name val="Tahoma"/>
      <family val="2"/>
    </font>
    <font>
      <b/>
      <sz val="11"/>
      <color rgb="FF000000"/>
      <name val="Arial"/>
      <family val="2"/>
    </font>
    <font>
      <b/>
      <sz val="9"/>
      <color theme="1"/>
      <name val="Calibri"/>
      <family val="2"/>
      <scheme val="minor"/>
    </font>
    <font>
      <b/>
      <sz val="9"/>
      <name val="Arial"/>
      <family val="2"/>
    </font>
    <font>
      <sz val="9"/>
      <color rgb="FF000000"/>
      <name val="Arial"/>
      <family val="2"/>
    </font>
    <font>
      <sz val="9"/>
      <color theme="1"/>
      <name val="Arial"/>
      <family val="2"/>
    </font>
    <font>
      <sz val="11"/>
      <color theme="1"/>
      <name val="Calibri"/>
      <family val="2"/>
    </font>
    <font>
      <sz val="9"/>
      <color rgb="FF000000"/>
      <name val="Calibri"/>
      <family val="2"/>
    </font>
    <font>
      <sz val="9"/>
      <name val="Calibri"/>
      <family val="2"/>
    </font>
    <font>
      <sz val="11"/>
      <color rgb="FF000000"/>
      <name val="Calibri"/>
      <family val="2"/>
    </font>
    <font>
      <b/>
      <sz val="9"/>
      <color rgb="FFFF0000"/>
      <name val="Arial"/>
      <family val="2"/>
    </font>
    <font>
      <sz val="8"/>
      <color theme="1"/>
      <name val="Arial"/>
      <family val="2"/>
    </font>
  </fonts>
  <fills count="22">
    <fill>
      <patternFill patternType="none"/>
    </fill>
    <fill>
      <patternFill patternType="gray125"/>
    </fill>
    <fill>
      <patternFill patternType="solid">
        <fgColor rgb="FFCCCCCC"/>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DAEEF3"/>
        <bgColor rgb="FF000000"/>
      </patternFill>
    </fill>
    <fill>
      <patternFill patternType="solid">
        <fgColor rgb="FFCCCCCC"/>
        <bgColor rgb="FFFFFFFF"/>
      </patternFill>
    </fill>
  </fills>
  <borders count="70">
    <border>
      <left/>
      <right/>
      <top/>
      <bottom/>
      <diagonal/>
    </border>
    <border>
      <left style="thin">
        <color rgb="FF666666"/>
      </left>
      <right style="thin">
        <color rgb="FF666666"/>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666666"/>
      </left>
      <right style="thin">
        <color rgb="FF666666"/>
      </right>
      <top style="thin">
        <color rgb="FF666666"/>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666666"/>
      </right>
      <top/>
      <bottom style="thin">
        <color rgb="FF666666"/>
      </bottom>
      <diagonal/>
    </border>
    <border>
      <left style="thin">
        <color rgb="FF666666"/>
      </left>
      <right style="medium">
        <color indexed="64"/>
      </right>
      <top/>
      <bottom style="thin">
        <color rgb="FF666666"/>
      </bottom>
      <diagonal/>
    </border>
    <border>
      <left style="medium">
        <color indexed="64"/>
      </left>
      <right style="thin">
        <color rgb="FF666666"/>
      </right>
      <top style="thin">
        <color rgb="FF666666"/>
      </top>
      <bottom style="thin">
        <color rgb="FF666666"/>
      </bottom>
      <diagonal/>
    </border>
    <border>
      <left style="thin">
        <color rgb="FF666666"/>
      </left>
      <right style="medium">
        <color indexed="64"/>
      </right>
      <top style="thin">
        <color rgb="FF666666"/>
      </top>
      <bottom style="thin">
        <color rgb="FF666666"/>
      </bottom>
      <diagonal/>
    </border>
    <border>
      <left style="medium">
        <color indexed="64"/>
      </left>
      <right style="thin">
        <color rgb="FF666666"/>
      </right>
      <top style="thin">
        <color rgb="FF666666"/>
      </top>
      <bottom style="medium">
        <color indexed="64"/>
      </bottom>
      <diagonal/>
    </border>
    <border>
      <left style="medium">
        <color indexed="64"/>
      </left>
      <right style="thin">
        <color rgb="FF666666"/>
      </right>
      <top style="medium">
        <color indexed="64"/>
      </top>
      <bottom style="thin">
        <color rgb="FF666666"/>
      </bottom>
      <diagonal/>
    </border>
    <border>
      <left style="thin">
        <color rgb="FF666666"/>
      </left>
      <right style="thin">
        <color rgb="FF666666"/>
      </right>
      <top style="medium">
        <color indexed="64"/>
      </top>
      <bottom style="thin">
        <color rgb="FF666666"/>
      </bottom>
      <diagonal/>
    </border>
    <border>
      <left style="thin">
        <color rgb="FF666666"/>
      </left>
      <right style="medium">
        <color indexed="64"/>
      </right>
      <top style="medium">
        <color indexed="64"/>
      </top>
      <bottom style="thin">
        <color rgb="FF666666"/>
      </bottom>
      <diagonal/>
    </border>
    <border>
      <left style="medium">
        <color indexed="64"/>
      </left>
      <right style="thin">
        <color rgb="FF666666"/>
      </right>
      <top style="thin">
        <color rgb="FF666666"/>
      </top>
      <bottom/>
      <diagonal/>
    </border>
    <border>
      <left style="medium">
        <color indexed="64"/>
      </left>
      <right style="thin">
        <color rgb="FF666666"/>
      </right>
      <top/>
      <bottom/>
      <diagonal/>
    </border>
    <border>
      <left/>
      <right style="medium">
        <color indexed="64"/>
      </right>
      <top style="thin">
        <color rgb="FF666666"/>
      </top>
      <bottom style="thin">
        <color rgb="FF666666"/>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rgb="FF666666"/>
      </right>
      <top style="thin">
        <color rgb="FF666666"/>
      </top>
      <bottom/>
      <diagonal/>
    </border>
    <border>
      <left style="thin">
        <color rgb="FF666666"/>
      </left>
      <right style="medium">
        <color indexed="64"/>
      </right>
      <top style="thin">
        <color rgb="FF666666"/>
      </top>
      <bottom/>
      <diagonal/>
    </border>
    <border>
      <left/>
      <right style="medium">
        <color indexed="64"/>
      </right>
      <top style="thin">
        <color indexed="64"/>
      </top>
      <bottom style="thin">
        <color indexed="64"/>
      </bottom>
      <diagonal/>
    </border>
    <border>
      <left style="medium">
        <color indexed="64"/>
      </left>
      <right style="thin">
        <color rgb="FF666666"/>
      </right>
      <top style="thin">
        <color indexed="64"/>
      </top>
      <bottom/>
      <diagonal/>
    </border>
    <border>
      <left style="thin">
        <color rgb="FF666666"/>
      </left>
      <right/>
      <top style="thin">
        <color rgb="FF666666"/>
      </top>
      <bottom/>
      <diagonal/>
    </border>
    <border>
      <left style="thin">
        <color rgb="FF666666"/>
      </left>
      <right/>
      <top style="thin">
        <color rgb="FF666666"/>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rgb="FF666666"/>
      </top>
      <bottom style="thin">
        <color rgb="FF666666"/>
      </bottom>
      <diagonal/>
    </border>
    <border>
      <left style="thin">
        <color rgb="FF666666"/>
      </left>
      <right style="thin">
        <color rgb="FF666666"/>
      </right>
      <top/>
      <bottom style="thin">
        <color rgb="FF666666"/>
      </bottom>
      <diagonal/>
    </border>
    <border>
      <left style="thin">
        <color rgb="FF666666"/>
      </left>
      <right/>
      <top style="thin">
        <color rgb="FF666666"/>
      </top>
      <bottom style="thin">
        <color rgb="FF666666"/>
      </bottom>
      <diagonal/>
    </border>
  </borders>
  <cellStyleXfs count="1">
    <xf numFmtId="0" fontId="0" fillId="0" borderId="0"/>
  </cellStyleXfs>
  <cellXfs count="347">
    <xf numFmtId="0" fontId="0" fillId="0" borderId="0" xfId="0"/>
    <xf numFmtId="1" fontId="5" fillId="2" borderId="1" xfId="0" applyNumberFormat="1" applyFont="1" applyFill="1" applyBorder="1" applyAlignment="1">
      <alignment horizontal="center" vertical="top" shrinkToFit="1"/>
    </xf>
    <xf numFmtId="0" fontId="0" fillId="0" borderId="4" xfId="0" applyBorder="1"/>
    <xf numFmtId="0" fontId="1" fillId="4" borderId="10" xfId="0" applyFont="1" applyFill="1" applyBorder="1"/>
    <xf numFmtId="0" fontId="1" fillId="4" borderId="12" xfId="0" applyFont="1" applyFill="1" applyBorder="1"/>
    <xf numFmtId="0" fontId="0" fillId="0" borderId="0" xfId="0" applyBorder="1"/>
    <xf numFmtId="0" fontId="0" fillId="0" borderId="0" xfId="0" applyAlignment="1">
      <alignment wrapText="1"/>
    </xf>
    <xf numFmtId="0" fontId="0" fillId="0" borderId="0" xfId="0" applyAlignment="1">
      <alignment horizontal="center" wrapText="1"/>
    </xf>
    <xf numFmtId="0" fontId="0" fillId="0" borderId="0" xfId="0" applyBorder="1" applyAlignment="1">
      <alignment horizont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1" fontId="5" fillId="2" borderId="26" xfId="0" applyNumberFormat="1" applyFont="1" applyFill="1" applyBorder="1" applyAlignment="1">
      <alignment horizontal="center" vertical="top" shrinkToFit="1"/>
    </xf>
    <xf numFmtId="1" fontId="5" fillId="2" borderId="27" xfId="0" applyNumberFormat="1" applyFont="1" applyFill="1" applyBorder="1" applyAlignment="1">
      <alignment horizontal="center" vertical="top" shrinkToFit="1"/>
    </xf>
    <xf numFmtId="1" fontId="5" fillId="0" borderId="26" xfId="0" applyNumberFormat="1" applyFont="1" applyFill="1" applyBorder="1" applyAlignment="1">
      <alignment horizontal="center" vertical="top" shrinkToFit="1"/>
    </xf>
    <xf numFmtId="1" fontId="5" fillId="0" borderId="27" xfId="0" applyNumberFormat="1" applyFont="1" applyFill="1" applyBorder="1" applyAlignment="1">
      <alignment horizontal="center" vertical="top" shrinkToFi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1" fontId="4" fillId="2" borderId="26" xfId="0" applyNumberFormat="1" applyFont="1" applyFill="1" applyBorder="1" applyAlignment="1">
      <alignment horizontal="center" vertical="center" shrinkToFit="1"/>
    </xf>
    <xf numFmtId="0" fontId="10" fillId="0" borderId="0" xfId="0" applyFont="1"/>
    <xf numFmtId="0" fontId="0" fillId="0" borderId="0" xfId="0" applyAlignment="1">
      <alignment horizontal="center" vertical="center"/>
    </xf>
    <xf numFmtId="1" fontId="5" fillId="2" borderId="1" xfId="0" applyNumberFormat="1" applyFont="1" applyFill="1" applyBorder="1" applyAlignment="1">
      <alignment horizontal="center" vertical="center" shrinkToFit="1"/>
    </xf>
    <xf numFmtId="0" fontId="0" fillId="0" borderId="0" xfId="0" applyAlignment="1">
      <alignment vertical="center" wrapText="1"/>
    </xf>
    <xf numFmtId="0" fontId="0" fillId="0" borderId="0" xfId="0" applyAlignment="1">
      <alignment horizontal="center" vertical="center" wrapText="1"/>
    </xf>
    <xf numFmtId="0" fontId="3" fillId="0" borderId="4" xfId="0" applyFont="1" applyFill="1" applyBorder="1" applyAlignment="1">
      <alignment horizontal="center" vertical="center" wrapText="1"/>
    </xf>
    <xf numFmtId="1" fontId="5" fillId="2" borderId="4" xfId="0" applyNumberFormat="1" applyFont="1" applyFill="1" applyBorder="1" applyAlignment="1">
      <alignment horizontal="center" vertical="top" shrinkToFit="1"/>
    </xf>
    <xf numFmtId="1" fontId="5" fillId="0" borderId="4" xfId="0" applyNumberFormat="1" applyFont="1" applyFill="1" applyBorder="1" applyAlignment="1">
      <alignment horizontal="center" vertical="top" shrinkToFit="1"/>
    </xf>
    <xf numFmtId="1" fontId="5" fillId="2" borderId="10" xfId="0" applyNumberFormat="1" applyFont="1" applyFill="1" applyBorder="1" applyAlignment="1">
      <alignment horizontal="center" vertical="top" shrinkToFit="1"/>
    </xf>
    <xf numFmtId="1" fontId="5" fillId="0" borderId="10" xfId="0" applyNumberFormat="1" applyFont="1" applyFill="1" applyBorder="1" applyAlignment="1">
      <alignment horizontal="center" vertical="top" shrinkToFit="1"/>
    </xf>
    <xf numFmtId="1" fontId="5" fillId="2" borderId="12" xfId="0" applyNumberFormat="1" applyFont="1" applyFill="1" applyBorder="1" applyAlignment="1">
      <alignment horizontal="center" vertical="top" shrinkToFit="1"/>
    </xf>
    <xf numFmtId="0" fontId="3" fillId="0" borderId="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1" fontId="5" fillId="2" borderId="40" xfId="0" applyNumberFormat="1" applyFont="1" applyFill="1" applyBorder="1" applyAlignment="1">
      <alignment horizontal="center" vertical="top" shrinkToFit="1"/>
    </xf>
    <xf numFmtId="0" fontId="1" fillId="0" borderId="0" xfId="0" applyFont="1"/>
    <xf numFmtId="0" fontId="0" fillId="0" borderId="13" xfId="0" applyBorder="1"/>
    <xf numFmtId="0" fontId="0" fillId="0" borderId="43" xfId="0" applyBorder="1"/>
    <xf numFmtId="0" fontId="0" fillId="0" borderId="44" xfId="0" applyBorder="1"/>
    <xf numFmtId="0" fontId="11" fillId="3" borderId="8" xfId="0" applyFont="1" applyFill="1" applyBorder="1"/>
    <xf numFmtId="0" fontId="11" fillId="3" borderId="12" xfId="0" applyFont="1" applyFill="1" applyBorder="1"/>
    <xf numFmtId="0" fontId="0" fillId="0" borderId="10" xfId="0" applyBorder="1"/>
    <xf numFmtId="0" fontId="0" fillId="0" borderId="11" xfId="0" applyBorder="1"/>
    <xf numFmtId="0" fontId="0" fillId="0" borderId="12" xfId="0" applyBorder="1"/>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9" xfId="0" applyFont="1" applyBorder="1" applyAlignment="1">
      <alignment horizontal="center"/>
    </xf>
    <xf numFmtId="0" fontId="12" fillId="0" borderId="11" xfId="0" applyFont="1" applyBorder="1" applyAlignment="1">
      <alignment horizontal="center"/>
    </xf>
    <xf numFmtId="0" fontId="12" fillId="0" borderId="13" xfId="0" applyFont="1" applyBorder="1" applyAlignment="1">
      <alignment horizontal="center"/>
    </xf>
    <xf numFmtId="0" fontId="12" fillId="0" borderId="0" xfId="0" applyFont="1" applyFill="1" applyBorder="1" applyAlignment="1">
      <alignment horizontal="center" vertical="center"/>
    </xf>
    <xf numFmtId="0" fontId="1" fillId="3" borderId="43" xfId="0" applyFont="1" applyFill="1" applyBorder="1" applyAlignment="1">
      <alignment horizontal="center" vertical="center"/>
    </xf>
    <xf numFmtId="0" fontId="1" fillId="6" borderId="7" xfId="0" applyFont="1" applyFill="1" applyBorder="1" applyAlignment="1">
      <alignment horizontal="center"/>
    </xf>
    <xf numFmtId="0" fontId="1" fillId="6" borderId="6"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2" borderId="4" xfId="0" applyFont="1" applyFill="1" applyBorder="1" applyAlignment="1">
      <alignment horizontal="center" vertical="center" wrapText="1"/>
    </xf>
    <xf numFmtId="1" fontId="5" fillId="13" borderId="4" xfId="0" applyNumberFormat="1" applyFont="1" applyFill="1" applyBorder="1" applyAlignment="1">
      <alignment horizontal="center" vertical="center" shrinkToFit="1"/>
    </xf>
    <xf numFmtId="0" fontId="9" fillId="2" borderId="34" xfId="0" applyFont="1" applyFill="1" applyBorder="1" applyAlignment="1">
      <alignment horizontal="center" vertical="center" wrapText="1"/>
    </xf>
    <xf numFmtId="1" fontId="18" fillId="13" borderId="4" xfId="0" applyNumberFormat="1" applyFont="1" applyFill="1" applyBorder="1" applyAlignment="1">
      <alignment horizontal="center" vertical="center" shrinkToFit="1"/>
    </xf>
    <xf numFmtId="0" fontId="3" fillId="0" borderId="2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0" borderId="11" xfId="0" applyBorder="1" applyAlignment="1">
      <alignment horizontal="center" vertical="center"/>
    </xf>
    <xf numFmtId="0" fontId="10" fillId="0" borderId="50" xfId="0" applyFont="1" applyBorder="1" applyAlignment="1">
      <alignment horizontal="center" vertical="center"/>
    </xf>
    <xf numFmtId="0" fontId="8" fillId="0" borderId="50" xfId="0" applyFont="1" applyBorder="1" applyAlignment="1">
      <alignment horizontal="center" vertical="center"/>
    </xf>
    <xf numFmtId="1" fontId="4" fillId="2" borderId="26" xfId="0" applyNumberFormat="1" applyFont="1" applyFill="1" applyBorder="1" applyAlignment="1">
      <alignment horizontal="center" vertical="top" shrinkToFit="1"/>
    </xf>
    <xf numFmtId="1" fontId="4" fillId="13" borderId="26" xfId="0" applyNumberFormat="1" applyFont="1" applyFill="1" applyBorder="1" applyAlignment="1">
      <alignment horizontal="center" vertical="center" shrinkToFit="1"/>
    </xf>
    <xf numFmtId="1" fontId="5" fillId="13" borderId="1" xfId="0" applyNumberFormat="1" applyFont="1" applyFill="1" applyBorder="1" applyAlignment="1">
      <alignment horizontal="center" vertical="center" shrinkToFit="1"/>
    </xf>
    <xf numFmtId="1" fontId="18" fillId="13" borderId="1" xfId="0" applyNumberFormat="1" applyFont="1" applyFill="1" applyBorder="1" applyAlignment="1">
      <alignment horizontal="center" vertical="center" shrinkToFit="1"/>
    </xf>
    <xf numFmtId="1" fontId="5" fillId="13" borderId="2" xfId="0" applyNumberFormat="1" applyFont="1" applyFill="1" applyBorder="1" applyAlignment="1">
      <alignment horizontal="center" vertical="center" shrinkToFit="1"/>
    </xf>
    <xf numFmtId="1" fontId="18" fillId="13" borderId="48" xfId="0" applyNumberFormat="1" applyFont="1" applyFill="1" applyBorder="1" applyAlignment="1">
      <alignment horizontal="center" vertical="center" shrinkToFit="1"/>
    </xf>
    <xf numFmtId="1" fontId="6" fillId="13" borderId="1" xfId="0" applyNumberFormat="1" applyFont="1" applyFill="1" applyBorder="1" applyAlignment="1">
      <alignment horizontal="center" vertical="center" shrinkToFit="1"/>
    </xf>
    <xf numFmtId="1" fontId="6" fillId="13" borderId="3" xfId="0" applyNumberFormat="1" applyFont="1" applyFill="1" applyBorder="1" applyAlignment="1">
      <alignment horizontal="center" vertical="center" shrinkToFit="1"/>
    </xf>
    <xf numFmtId="1" fontId="5" fillId="14" borderId="1" xfId="0" applyNumberFormat="1" applyFont="1" applyFill="1" applyBorder="1" applyAlignment="1">
      <alignment horizontal="center" vertical="center" shrinkToFit="1"/>
    </xf>
    <xf numFmtId="1" fontId="5" fillId="14" borderId="2" xfId="0" applyNumberFormat="1" applyFont="1" applyFill="1" applyBorder="1" applyAlignment="1">
      <alignment horizontal="center" vertical="center" shrinkToFit="1"/>
    </xf>
    <xf numFmtId="1" fontId="18" fillId="14" borderId="48" xfId="0" applyNumberFormat="1" applyFont="1" applyFill="1" applyBorder="1" applyAlignment="1">
      <alignment horizontal="center" vertical="center" shrinkToFit="1"/>
    </xf>
    <xf numFmtId="1" fontId="18" fillId="14" borderId="4" xfId="0" applyNumberFormat="1" applyFont="1" applyFill="1" applyBorder="1" applyAlignment="1">
      <alignment horizontal="center" vertical="center" shrinkToFit="1"/>
    </xf>
    <xf numFmtId="1" fontId="5" fillId="14" borderId="4" xfId="0" applyNumberFormat="1" applyFont="1" applyFill="1" applyBorder="1" applyAlignment="1">
      <alignment horizontal="center" vertical="center" shrinkToFit="1"/>
    </xf>
    <xf numFmtId="1" fontId="18" fillId="14" borderId="36" xfId="0" applyNumberFormat="1" applyFont="1" applyFill="1" applyBorder="1" applyAlignment="1">
      <alignment horizontal="center" vertical="center" shrinkToFit="1"/>
    </xf>
    <xf numFmtId="1" fontId="18" fillId="14" borderId="3" xfId="0" applyNumberFormat="1" applyFont="1" applyFill="1" applyBorder="1" applyAlignment="1">
      <alignment horizontal="center" vertical="center" shrinkToFit="1"/>
    </xf>
    <xf numFmtId="1" fontId="6" fillId="13" borderId="52" xfId="0" applyNumberFormat="1" applyFont="1" applyFill="1" applyBorder="1" applyAlignment="1">
      <alignment horizontal="center" vertical="center" shrinkToFit="1"/>
    </xf>
    <xf numFmtId="1" fontId="18" fillId="14" borderId="52" xfId="0" applyNumberFormat="1" applyFont="1" applyFill="1" applyBorder="1" applyAlignment="1">
      <alignment horizontal="center" vertical="center" shrinkToFit="1"/>
    </xf>
    <xf numFmtId="1" fontId="6" fillId="13" borderId="53" xfId="0" applyNumberFormat="1" applyFont="1" applyFill="1" applyBorder="1" applyAlignment="1">
      <alignment horizontal="center" vertical="center" shrinkToFi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13" borderId="47"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9" fillId="13" borderId="47"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13" borderId="45" xfId="0" applyFont="1" applyFill="1" applyBorder="1" applyAlignment="1">
      <alignment horizontal="center" vertical="center" wrapText="1"/>
    </xf>
    <xf numFmtId="0" fontId="20" fillId="0" borderId="0" xfId="0" applyFont="1" applyAlignment="1">
      <alignment horizontal="left" vertical="center" readingOrder="1"/>
    </xf>
    <xf numFmtId="0" fontId="21" fillId="0" borderId="0" xfId="0" applyFont="1" applyAlignment="1">
      <alignment horizontal="left" vertical="center" readingOrder="1"/>
    </xf>
    <xf numFmtId="1" fontId="5" fillId="2" borderId="10" xfId="0" applyNumberFormat="1" applyFont="1" applyFill="1" applyBorder="1" applyAlignment="1">
      <alignment horizontal="center" vertical="center" wrapText="1" shrinkToFit="1"/>
    </xf>
    <xf numFmtId="1" fontId="5" fillId="2" borderId="11" xfId="0" applyNumberFormat="1" applyFont="1" applyFill="1" applyBorder="1" applyAlignment="1">
      <alignment horizontal="center" vertical="center" wrapText="1" shrinkToFit="1"/>
    </xf>
    <xf numFmtId="0" fontId="10" fillId="0" borderId="0" xfId="0" applyFont="1" applyAlignment="1">
      <alignment vertical="center" wrapText="1"/>
    </xf>
    <xf numFmtId="0" fontId="7" fillId="0" borderId="43" xfId="0" applyFont="1" applyFill="1" applyBorder="1" applyAlignment="1">
      <alignment horizontal="center" vertical="center" wrapText="1"/>
    </xf>
    <xf numFmtId="0" fontId="1" fillId="7" borderId="57" xfId="0" applyFont="1" applyFill="1" applyBorder="1" applyAlignment="1">
      <alignment horizontal="center" vertical="center" wrapText="1"/>
    </xf>
    <xf numFmtId="0" fontId="1" fillId="7" borderId="58" xfId="0" applyFont="1" applyFill="1" applyBorder="1" applyAlignment="1">
      <alignment horizontal="center" vertical="center" wrapText="1"/>
    </xf>
    <xf numFmtId="0" fontId="1" fillId="7" borderId="59" xfId="0" applyFont="1" applyFill="1" applyBorder="1" applyAlignment="1">
      <alignment horizontal="center" vertical="center" wrapText="1"/>
    </xf>
    <xf numFmtId="1" fontId="5" fillId="2" borderId="8" xfId="0" applyNumberFormat="1" applyFont="1" applyFill="1" applyBorder="1" applyAlignment="1">
      <alignment horizontal="center" vertical="top" shrinkToFit="1"/>
    </xf>
    <xf numFmtId="1" fontId="5" fillId="2" borderId="39" xfId="0" applyNumberFormat="1" applyFont="1" applyFill="1" applyBorder="1" applyAlignment="1">
      <alignment horizontal="center" vertical="top" shrinkToFi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0" fillId="0" borderId="22" xfId="0" applyBorder="1" applyAlignment="1">
      <alignment horizontal="center" vertical="center"/>
    </xf>
    <xf numFmtId="0" fontId="1" fillId="0" borderId="0" xfId="0" applyFont="1" applyFill="1" applyBorder="1" applyAlignment="1">
      <alignment horizontal="center" vertical="center"/>
    </xf>
    <xf numFmtId="0" fontId="0" fillId="0" borderId="56" xfId="0" applyBorder="1"/>
    <xf numFmtId="0" fontId="1" fillId="13" borderId="45" xfId="0" applyFont="1" applyFill="1" applyBorder="1" applyAlignment="1">
      <alignment horizontal="center"/>
    </xf>
    <xf numFmtId="0" fontId="1" fillId="13" borderId="47" xfId="0" applyFont="1" applyFill="1" applyBorder="1" applyAlignment="1">
      <alignment horizontal="center"/>
    </xf>
    <xf numFmtId="0" fontId="1" fillId="9" borderId="5" xfId="0" applyFont="1" applyFill="1" applyBorder="1" applyAlignment="1">
      <alignment vertical="center" wrapText="1"/>
    </xf>
    <xf numFmtId="0" fontId="0" fillId="0" borderId="0" xfId="0" applyAlignment="1">
      <alignment vertical="center"/>
    </xf>
    <xf numFmtId="0" fontId="5" fillId="13" borderId="41" xfId="0" applyFont="1" applyFill="1" applyBorder="1"/>
    <xf numFmtId="0" fontId="5" fillId="13" borderId="42" xfId="0" applyFont="1" applyFill="1" applyBorder="1"/>
    <xf numFmtId="0" fontId="5" fillId="13" borderId="35" xfId="0" applyFont="1" applyFill="1" applyBorder="1"/>
    <xf numFmtId="0" fontId="7" fillId="0" borderId="5" xfId="0" applyFont="1" applyBorder="1" applyAlignment="1">
      <alignment horizontal="center" vertical="center"/>
    </xf>
    <xf numFmtId="0" fontId="7" fillId="0" borderId="23" xfId="0" applyFont="1" applyBorder="1" applyAlignment="1">
      <alignment horizontal="center" vertical="center" wrapText="1"/>
    </xf>
    <xf numFmtId="0" fontId="5" fillId="0" borderId="16" xfId="0" applyFont="1" applyBorder="1" applyAlignment="1">
      <alignment vertical="center" wrapText="1"/>
    </xf>
    <xf numFmtId="0" fontId="1" fillId="0" borderId="42" xfId="0" applyFont="1" applyBorder="1" applyAlignment="1">
      <alignment vertical="center"/>
    </xf>
    <xf numFmtId="0" fontId="5" fillId="0" borderId="42" xfId="0" applyFont="1" applyBorder="1" applyAlignment="1"/>
    <xf numFmtId="0" fontId="30" fillId="0" borderId="18" xfId="0" applyFont="1" applyBorder="1" applyAlignment="1">
      <alignment vertical="top" wrapText="1"/>
    </xf>
    <xf numFmtId="0" fontId="5" fillId="0" borderId="5" xfId="0" applyFont="1" applyBorder="1" applyAlignment="1">
      <alignment horizontal="left" vertical="top" wrapText="1"/>
    </xf>
    <xf numFmtId="0" fontId="1" fillId="0" borderId="5" xfId="0" applyFont="1" applyBorder="1" applyAlignment="1">
      <alignment vertical="center"/>
    </xf>
    <xf numFmtId="0" fontId="5" fillId="0" borderId="5" xfId="0" applyFont="1" applyBorder="1" applyAlignment="1">
      <alignment vertical="center" wrapText="1"/>
    </xf>
    <xf numFmtId="0" fontId="1" fillId="17" borderId="8" xfId="0" applyFont="1" applyFill="1" applyBorder="1" applyAlignment="1">
      <alignment horizontal="center" vertical="center"/>
    </xf>
    <xf numFmtId="0" fontId="1" fillId="17" borderId="39" xfId="0" applyFont="1" applyFill="1" applyBorder="1" applyAlignment="1">
      <alignment horizontal="center" vertical="center"/>
    </xf>
    <xf numFmtId="0" fontId="1" fillId="17" borderId="9" xfId="0" applyFont="1" applyFill="1" applyBorder="1" applyAlignment="1">
      <alignment horizontal="center" vertical="center"/>
    </xf>
    <xf numFmtId="0" fontId="0" fillId="17" borderId="5" xfId="0" applyFill="1" applyBorder="1" applyAlignment="1">
      <alignment horizontal="center"/>
    </xf>
    <xf numFmtId="0" fontId="5" fillId="13" borderId="14" xfId="0" applyFont="1" applyFill="1" applyBorder="1"/>
    <xf numFmtId="0" fontId="5" fillId="13" borderId="17" xfId="0" applyFont="1" applyFill="1" applyBorder="1"/>
    <xf numFmtId="0" fontId="5" fillId="13" borderId="19" xfId="0" applyFont="1" applyFill="1" applyBorder="1"/>
    <xf numFmtId="0" fontId="5" fillId="13" borderId="15" xfId="0" applyFont="1" applyFill="1" applyBorder="1" applyAlignment="1">
      <alignment horizontal="center"/>
    </xf>
    <xf numFmtId="0" fontId="5" fillId="13" borderId="16" xfId="0" applyFont="1" applyFill="1" applyBorder="1" applyAlignment="1">
      <alignment horizontal="center"/>
    </xf>
    <xf numFmtId="0" fontId="5" fillId="13" borderId="0" xfId="0" applyFont="1" applyFill="1" applyBorder="1" applyAlignment="1">
      <alignment horizontal="center"/>
    </xf>
    <xf numFmtId="0" fontId="5" fillId="13" borderId="18" xfId="0" applyFont="1" applyFill="1" applyBorder="1" applyAlignment="1">
      <alignment horizontal="center"/>
    </xf>
    <xf numFmtId="0" fontId="5" fillId="13" borderId="20" xfId="0" applyFont="1" applyFill="1" applyBorder="1" applyAlignment="1">
      <alignment horizontal="center"/>
    </xf>
    <xf numFmtId="0" fontId="5" fillId="13" borderId="21" xfId="0" applyFont="1" applyFill="1" applyBorder="1" applyAlignment="1">
      <alignment horizontal="center"/>
    </xf>
    <xf numFmtId="2" fontId="5" fillId="2" borderId="10" xfId="0" applyNumberFormat="1" applyFont="1" applyFill="1" applyBorder="1" applyAlignment="1">
      <alignment horizontal="center" vertical="center" wrapText="1" shrinkToFit="1"/>
    </xf>
    <xf numFmtId="164" fontId="5" fillId="2" borderId="10" xfId="0" applyNumberFormat="1" applyFont="1" applyFill="1" applyBorder="1" applyAlignment="1">
      <alignment horizontal="center" vertical="center" wrapText="1" shrinkToFit="1"/>
    </xf>
    <xf numFmtId="0" fontId="0" fillId="0" borderId="39" xfId="0" applyBorder="1"/>
    <xf numFmtId="0" fontId="31" fillId="4" borderId="11" xfId="0" applyFont="1" applyFill="1" applyBorder="1" applyAlignment="1">
      <alignment vertical="center" wrapText="1"/>
    </xf>
    <xf numFmtId="0" fontId="1" fillId="4" borderId="10" xfId="0" applyFont="1" applyFill="1" applyBorder="1" applyAlignment="1">
      <alignment vertical="center" wrapText="1"/>
    </xf>
    <xf numFmtId="0" fontId="1" fillId="4" borderId="11" xfId="0" applyFont="1" applyFill="1" applyBorder="1" applyAlignment="1">
      <alignment vertical="center"/>
    </xf>
    <xf numFmtId="1" fontId="4" fillId="14" borderId="67" xfId="0" applyNumberFormat="1" applyFont="1" applyFill="1" applyBorder="1" applyAlignment="1">
      <alignment horizontal="center" vertical="center" shrinkToFit="1"/>
    </xf>
    <xf numFmtId="0" fontId="25" fillId="14" borderId="34" xfId="0" applyFont="1" applyFill="1" applyBorder="1" applyAlignment="1">
      <alignment horizontal="center" vertical="center" wrapText="1"/>
    </xf>
    <xf numFmtId="1" fontId="4" fillId="0" borderId="26" xfId="0" applyNumberFormat="1" applyFont="1" applyBorder="1" applyAlignment="1">
      <alignment horizontal="center" vertical="center" shrinkToFit="1"/>
    </xf>
    <xf numFmtId="1" fontId="5" fillId="0" borderId="1" xfId="0" applyNumberFormat="1" applyFont="1" applyBorder="1" applyAlignment="1">
      <alignment horizontal="center" vertical="top" shrinkToFit="1"/>
    </xf>
    <xf numFmtId="0" fontId="6" fillId="0" borderId="27" xfId="0" applyFont="1" applyBorder="1" applyAlignment="1">
      <alignment horizontal="center" vertical="center" wrapText="1"/>
    </xf>
    <xf numFmtId="1" fontId="5" fillId="0" borderId="3" xfId="0" applyNumberFormat="1" applyFont="1" applyBorder="1" applyAlignment="1">
      <alignment horizontal="center" vertical="top" shrinkToFit="1"/>
    </xf>
    <xf numFmtId="1" fontId="4" fillId="13" borderId="67" xfId="0" applyNumberFormat="1" applyFont="1" applyFill="1" applyBorder="1" applyAlignment="1">
      <alignment horizontal="center" vertical="center" shrinkToFit="1"/>
    </xf>
    <xf numFmtId="0" fontId="25" fillId="13" borderId="34" xfId="0" applyFont="1" applyFill="1" applyBorder="1" applyAlignment="1">
      <alignment horizontal="center" vertical="center" wrapText="1"/>
    </xf>
    <xf numFmtId="1" fontId="5" fillId="0" borderId="68" xfId="0" applyNumberFormat="1" applyFont="1" applyBorder="1" applyAlignment="1">
      <alignment horizontal="center" vertical="top" shrinkToFit="1"/>
    </xf>
    <xf numFmtId="0" fontId="9" fillId="0" borderId="27" xfId="0" applyFont="1" applyBorder="1" applyAlignment="1">
      <alignment horizontal="center" vertical="center" wrapText="1"/>
    </xf>
    <xf numFmtId="0" fontId="9" fillId="0" borderId="4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 xfId="0" applyFont="1" applyBorder="1" applyAlignment="1">
      <alignment horizontal="center" vertical="center" wrapText="1"/>
    </xf>
    <xf numFmtId="1" fontId="19" fillId="0" borderId="28" xfId="0" applyNumberFormat="1" applyFont="1" applyBorder="1" applyAlignment="1">
      <alignment horizontal="center" vertical="center" wrapText="1" shrinkToFit="1"/>
    </xf>
    <xf numFmtId="0" fontId="6"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26" fillId="0" borderId="11" xfId="0" applyFont="1" applyBorder="1" applyAlignment="1">
      <alignment horizontal="center" vertical="center" wrapText="1"/>
    </xf>
    <xf numFmtId="0" fontId="32" fillId="18" borderId="65" xfId="0" applyFont="1" applyFill="1" applyBorder="1" applyAlignment="1">
      <alignment horizontal="center" vertical="center" wrapText="1"/>
    </xf>
    <xf numFmtId="0" fontId="32" fillId="18" borderId="66" xfId="0" applyFont="1" applyFill="1" applyBorder="1" applyAlignment="1">
      <alignment horizontal="center" vertical="center" wrapText="1"/>
    </xf>
    <xf numFmtId="0" fontId="9" fillId="2" borderId="8" xfId="0" applyFont="1" applyFill="1" applyBorder="1" applyAlignment="1">
      <alignment horizontal="center" vertical="center" wrapText="1"/>
    </xf>
    <xf numFmtId="2" fontId="9" fillId="13" borderId="9" xfId="0" applyNumberFormat="1" applyFont="1" applyFill="1" applyBorder="1" applyAlignment="1">
      <alignment horizontal="center" vertical="center" wrapText="1"/>
    </xf>
    <xf numFmtId="0" fontId="33" fillId="13" borderId="0" xfId="0" applyFont="1" applyFill="1" applyAlignment="1">
      <alignment horizontal="left" vertical="center" readingOrder="1"/>
    </xf>
    <xf numFmtId="0" fontId="34" fillId="13" borderId="0" xfId="0" applyFont="1" applyFill="1"/>
    <xf numFmtId="0" fontId="34" fillId="13" borderId="0" xfId="0" applyFont="1" applyFill="1" applyAlignment="1">
      <alignment horizontal="center" vertical="center"/>
    </xf>
    <xf numFmtId="0" fontId="34" fillId="13" borderId="0" xfId="0" applyFont="1" applyFill="1" applyAlignment="1">
      <alignment horizontal="left" vertical="center"/>
    </xf>
    <xf numFmtId="0" fontId="34" fillId="0" borderId="0" xfId="0" applyFont="1"/>
    <xf numFmtId="0" fontId="34" fillId="13" borderId="0" xfId="0" applyFont="1" applyFill="1" applyAlignment="1">
      <alignment horizontal="left"/>
    </xf>
    <xf numFmtId="0" fontId="34" fillId="0" borderId="0" xfId="0" applyFont="1" applyAlignment="1">
      <alignment horizontal="center" vertical="center"/>
    </xf>
    <xf numFmtId="0" fontId="34" fillId="0" borderId="0" xfId="0" applyFont="1" applyAlignment="1">
      <alignment horizontal="left" vertical="center"/>
    </xf>
    <xf numFmtId="0" fontId="9" fillId="13" borderId="8" xfId="0" applyFont="1" applyFill="1" applyBorder="1" applyAlignment="1">
      <alignment horizontal="center" vertical="center" wrapText="1"/>
    </xf>
    <xf numFmtId="0" fontId="35" fillId="19" borderId="0" xfId="0" applyFont="1" applyFill="1"/>
    <xf numFmtId="0" fontId="35" fillId="19" borderId="0" xfId="0" applyFont="1" applyFill="1" applyAlignment="1">
      <alignment horizontal="center" vertical="center"/>
    </xf>
    <xf numFmtId="0" fontId="36" fillId="19" borderId="0" xfId="0" applyFont="1" applyFill="1" applyAlignment="1">
      <alignment horizontal="center" vertical="center"/>
    </xf>
    <xf numFmtId="0" fontId="35" fillId="19" borderId="0" xfId="0" applyFont="1" applyFill="1" applyAlignment="1">
      <alignment horizontal="left" vertical="center"/>
    </xf>
    <xf numFmtId="0" fontId="35" fillId="0" borderId="0" xfId="0" applyFont="1"/>
    <xf numFmtId="0" fontId="36" fillId="19" borderId="0" xfId="0" applyFont="1" applyFill="1"/>
    <xf numFmtId="0" fontId="35" fillId="19" borderId="0" xfId="0" applyFont="1" applyFill="1" applyAlignment="1">
      <alignment horizontal="left"/>
    </xf>
    <xf numFmtId="0" fontId="7" fillId="20" borderId="8" xfId="0" applyFont="1" applyFill="1" applyBorder="1" applyAlignment="1">
      <alignment horizontal="center" vertical="center" wrapText="1"/>
    </xf>
    <xf numFmtId="0" fontId="32" fillId="20" borderId="9" xfId="0" applyFont="1" applyFill="1" applyBorder="1" applyAlignment="1">
      <alignment horizontal="center" vertical="center" wrapText="1"/>
    </xf>
    <xf numFmtId="0" fontId="7" fillId="20" borderId="9"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9" fillId="21" borderId="9" xfId="0" applyFont="1" applyFill="1" applyBorder="1" applyAlignment="1">
      <alignment horizontal="center" vertical="center" wrapText="1"/>
    </xf>
    <xf numFmtId="0" fontId="6" fillId="19" borderId="9" xfId="0" applyFont="1" applyFill="1" applyBorder="1" applyAlignment="1">
      <alignment horizontal="left" vertical="center" wrapText="1"/>
    </xf>
    <xf numFmtId="0" fontId="6" fillId="19" borderId="64" xfId="0" applyFont="1" applyFill="1" applyBorder="1" applyAlignment="1">
      <alignment horizontal="center" vertical="center" wrapText="1"/>
    </xf>
    <xf numFmtId="0" fontId="9" fillId="19" borderId="47" xfId="0" applyFont="1" applyFill="1" applyBorder="1" applyAlignment="1">
      <alignment horizontal="center" vertical="center" wrapText="1"/>
    </xf>
    <xf numFmtId="0" fontId="6" fillId="19" borderId="47" xfId="0" applyFont="1" applyFill="1" applyBorder="1" applyAlignment="1">
      <alignment horizontal="left" vertical="center" wrapText="1"/>
    </xf>
    <xf numFmtId="0" fontId="6" fillId="21" borderId="45" xfId="0" applyFont="1" applyFill="1" applyBorder="1" applyAlignment="1">
      <alignment horizontal="center" vertical="center" wrapText="1"/>
    </xf>
    <xf numFmtId="0" fontId="9" fillId="21" borderId="47" xfId="0" applyFont="1" applyFill="1" applyBorder="1" applyAlignment="1">
      <alignment horizontal="center" vertical="center" wrapText="1"/>
    </xf>
    <xf numFmtId="0" fontId="6" fillId="19" borderId="45" xfId="0" applyFont="1" applyFill="1" applyBorder="1" applyAlignment="1">
      <alignment horizontal="center" vertical="center" wrapText="1"/>
    </xf>
    <xf numFmtId="1" fontId="5" fillId="21" borderId="26" xfId="0" applyNumberFormat="1" applyFont="1" applyFill="1" applyBorder="1" applyAlignment="1">
      <alignment horizontal="center" vertical="center" shrinkToFit="1"/>
    </xf>
    <xf numFmtId="0" fontId="9" fillId="21" borderId="69" xfId="0" applyFont="1" applyFill="1" applyBorder="1" applyAlignment="1">
      <alignment horizontal="center" vertical="center" wrapText="1"/>
    </xf>
    <xf numFmtId="0" fontId="35" fillId="0" borderId="4" xfId="0" applyFont="1" applyBorder="1"/>
    <xf numFmtId="0" fontId="9" fillId="21" borderId="27" xfId="0" applyFont="1" applyFill="1" applyBorder="1" applyAlignment="1">
      <alignment horizontal="center" vertical="center" wrapText="1"/>
    </xf>
    <xf numFmtId="0" fontId="6" fillId="19" borderId="27" xfId="0" applyFont="1" applyFill="1" applyBorder="1" applyAlignment="1">
      <alignment horizontal="left" vertical="center" wrapText="1"/>
    </xf>
    <xf numFmtId="0" fontId="9" fillId="19" borderId="45" xfId="0" applyFont="1" applyFill="1" applyBorder="1" applyAlignment="1">
      <alignment horizontal="center" vertical="center" wrapText="1"/>
    </xf>
    <xf numFmtId="0" fontId="9" fillId="21" borderId="45" xfId="0" applyFont="1" applyFill="1" applyBorder="1" applyAlignment="1">
      <alignment horizontal="center" vertical="center" wrapText="1"/>
    </xf>
    <xf numFmtId="0" fontId="9" fillId="19" borderId="64" xfId="0" applyFont="1" applyFill="1" applyBorder="1" applyAlignment="1">
      <alignment horizontal="center" vertical="center" wrapText="1"/>
    </xf>
    <xf numFmtId="0" fontId="9" fillId="0" borderId="11" xfId="0" applyFont="1" applyBorder="1" applyAlignment="1">
      <alignment horizontal="center" vertical="center" wrapText="1"/>
    </xf>
    <xf numFmtId="0" fontId="6" fillId="19" borderId="11" xfId="0" applyFont="1" applyFill="1" applyBorder="1" applyAlignment="1">
      <alignment horizontal="left" vertical="center" wrapText="1"/>
    </xf>
    <xf numFmtId="0" fontId="6" fillId="21" borderId="10" xfId="0" applyFont="1" applyFill="1" applyBorder="1" applyAlignment="1">
      <alignment horizontal="center" vertical="center" wrapText="1"/>
    </xf>
    <xf numFmtId="0" fontId="9" fillId="21"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6" fillId="21"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8" fillId="19" borderId="0" xfId="0" applyFont="1" applyFill="1" applyAlignment="1">
      <alignment horizontal="left" vertical="center" readingOrder="1"/>
    </xf>
    <xf numFmtId="0" fontId="21" fillId="19" borderId="0" xfId="0" applyFont="1" applyFill="1" applyAlignment="1">
      <alignment horizontal="left" vertical="center" readingOrder="1"/>
    </xf>
    <xf numFmtId="0" fontId="35" fillId="0" borderId="0" xfId="0" applyFont="1" applyAlignment="1">
      <alignment horizontal="center" vertical="center"/>
    </xf>
    <xf numFmtId="0" fontId="36" fillId="0" borderId="0" xfId="0" applyFont="1" applyAlignment="1">
      <alignment horizontal="center" vertical="center"/>
    </xf>
    <xf numFmtId="0" fontId="35" fillId="0" borderId="0" xfId="0" applyFont="1" applyAlignment="1">
      <alignment horizontal="left" vertical="center"/>
    </xf>
    <xf numFmtId="0" fontId="9" fillId="13" borderId="65" xfId="0" applyFont="1" applyFill="1" applyBorder="1" applyAlignment="1">
      <alignment horizontal="center" vertical="center" wrapText="1"/>
    </xf>
    <xf numFmtId="2" fontId="9" fillId="13" borderId="66" xfId="0" applyNumberFormat="1" applyFont="1" applyFill="1" applyBorder="1" applyAlignment="1">
      <alignment horizontal="center" vertical="center" wrapText="1"/>
    </xf>
    <xf numFmtId="0" fontId="40" fillId="0" borderId="5" xfId="0" applyFont="1" applyBorder="1" applyAlignment="1">
      <alignment vertical="center" wrapText="1"/>
    </xf>
    <xf numFmtId="165" fontId="9" fillId="13" borderId="9" xfId="0" applyNumberFormat="1" applyFont="1" applyFill="1" applyBorder="1" applyAlignment="1">
      <alignment horizontal="center" vertical="center" wrapText="1"/>
    </xf>
    <xf numFmtId="0" fontId="5" fillId="0" borderId="41" xfId="0" applyFont="1" applyBorder="1" applyAlignment="1">
      <alignment vertical="center" wrapText="1"/>
    </xf>
    <xf numFmtId="0" fontId="5" fillId="0" borderId="42" xfId="0" applyFont="1" applyBorder="1" applyAlignment="1">
      <alignment vertical="center" wrapText="1"/>
    </xf>
    <xf numFmtId="0" fontId="5" fillId="0" borderId="35" xfId="0" applyFont="1" applyBorder="1" applyAlignment="1">
      <alignment vertical="center" wrapText="1"/>
    </xf>
    <xf numFmtId="0" fontId="1" fillId="13" borderId="41" xfId="0" applyFont="1" applyFill="1" applyBorder="1" applyAlignment="1">
      <alignment horizontal="left" vertical="center"/>
    </xf>
    <xf numFmtId="0" fontId="1" fillId="13" borderId="42" xfId="0" applyFont="1" applyFill="1" applyBorder="1" applyAlignment="1">
      <alignment horizontal="left" vertical="center"/>
    </xf>
    <xf numFmtId="0" fontId="1" fillId="13" borderId="35" xfId="0" applyFont="1" applyFill="1" applyBorder="1" applyAlignment="1">
      <alignment horizontal="left" vertical="center"/>
    </xf>
    <xf numFmtId="0" fontId="5" fillId="0" borderId="42" xfId="0" applyFont="1" applyBorder="1" applyAlignment="1">
      <alignment horizontal="left"/>
    </xf>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4" fillId="0" borderId="41" xfId="0" applyFont="1" applyBorder="1" applyAlignment="1">
      <alignment horizontal="center" vertical="center" wrapText="1"/>
    </xf>
    <xf numFmtId="0" fontId="4" fillId="0" borderId="35"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0" borderId="0" xfId="0" applyFont="1" applyBorder="1" applyAlignment="1">
      <alignment horizontal="center" wrapText="1"/>
    </xf>
    <xf numFmtId="0" fontId="16" fillId="13" borderId="10" xfId="0" applyFont="1" applyFill="1" applyBorder="1" applyAlignment="1">
      <alignment horizontal="center" vertical="center" wrapText="1"/>
    </xf>
    <xf numFmtId="1" fontId="4" fillId="13" borderId="10" xfId="0" applyNumberFormat="1" applyFont="1" applyFill="1" applyBorder="1" applyAlignment="1">
      <alignment horizontal="center" vertical="center" wrapText="1" shrinkToFit="1"/>
    </xf>
    <xf numFmtId="1" fontId="4" fillId="14" borderId="51" xfId="0" applyNumberFormat="1" applyFont="1" applyFill="1" applyBorder="1" applyAlignment="1">
      <alignment horizontal="center" vertical="center" shrinkToFit="1"/>
    </xf>
    <xf numFmtId="1" fontId="4" fillId="14" borderId="33" xfId="0" applyNumberFormat="1" applyFont="1" applyFill="1" applyBorder="1" applyAlignment="1">
      <alignment horizontal="center" vertical="center" shrinkToFit="1"/>
    </xf>
    <xf numFmtId="1" fontId="4" fillId="14" borderId="24" xfId="0" applyNumberFormat="1" applyFont="1" applyFill="1" applyBorder="1" applyAlignment="1">
      <alignment horizontal="center" vertical="center" shrinkToFit="1"/>
    </xf>
    <xf numFmtId="1" fontId="4" fillId="13" borderId="32" xfId="0" applyNumberFormat="1" applyFont="1" applyFill="1" applyBorder="1" applyAlignment="1">
      <alignment horizontal="center" vertical="center" shrinkToFit="1"/>
    </xf>
    <xf numFmtId="1" fontId="4" fillId="13" borderId="33" xfId="0" applyNumberFormat="1" applyFont="1" applyFill="1" applyBorder="1" applyAlignment="1">
      <alignment horizontal="center" vertical="center" shrinkToFit="1"/>
    </xf>
    <xf numFmtId="1" fontId="4" fillId="13" borderId="24" xfId="0" applyNumberFormat="1" applyFont="1" applyFill="1" applyBorder="1" applyAlignment="1">
      <alignment horizontal="center" vertical="center" shrinkToFi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9" borderId="38"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39"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8" borderId="22" xfId="0" applyFont="1" applyFill="1" applyBorder="1" applyAlignment="1">
      <alignment horizontal="center" vertical="center"/>
    </xf>
    <xf numFmtId="0" fontId="1" fillId="8" borderId="38" xfId="0" applyFont="1" applyFill="1" applyBorder="1" applyAlignment="1">
      <alignment horizontal="center" vertical="center"/>
    </xf>
    <xf numFmtId="0" fontId="1" fillId="8" borderId="23" xfId="0" applyFont="1" applyFill="1" applyBorder="1" applyAlignment="1">
      <alignment horizontal="center" vertical="center"/>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1" fontId="4" fillId="2" borderId="32" xfId="0" applyNumberFormat="1" applyFont="1" applyFill="1" applyBorder="1" applyAlignment="1">
      <alignment horizontal="center" vertical="center" shrinkToFit="1"/>
    </xf>
    <xf numFmtId="1" fontId="4" fillId="2" borderId="24" xfId="0" applyNumberFormat="1" applyFont="1" applyFill="1" applyBorder="1" applyAlignment="1">
      <alignment horizontal="center" vertical="center" shrinkToFit="1"/>
    </xf>
    <xf numFmtId="1" fontId="4" fillId="2" borderId="33" xfId="0" applyNumberFormat="1" applyFont="1" applyFill="1" applyBorder="1" applyAlignment="1">
      <alignment horizontal="center" vertical="center" shrinkToFit="1"/>
    </xf>
    <xf numFmtId="1" fontId="4" fillId="14" borderId="32" xfId="0" applyNumberFormat="1" applyFont="1" applyFill="1" applyBorder="1" applyAlignment="1">
      <alignment horizontal="center" vertical="center" shrinkToFit="1"/>
    </xf>
    <xf numFmtId="1" fontId="4" fillId="13" borderId="10" xfId="0" applyNumberFormat="1" applyFont="1" applyFill="1" applyBorder="1" applyAlignment="1">
      <alignment horizontal="center" vertical="center" shrinkToFit="1"/>
    </xf>
    <xf numFmtId="0" fontId="16" fillId="14" borderId="10" xfId="0" applyFont="1" applyFill="1" applyBorder="1" applyAlignment="1">
      <alignment horizontal="center" vertical="center" wrapText="1"/>
    </xf>
    <xf numFmtId="0" fontId="0" fillId="0" borderId="0" xfId="0" applyAlignment="1">
      <alignment horizontal="center" vertical="center" wrapText="1"/>
    </xf>
    <xf numFmtId="0" fontId="2" fillId="13" borderId="45" xfId="0" applyFont="1" applyFill="1" applyBorder="1" applyAlignment="1">
      <alignment horizontal="center" vertical="center" wrapText="1"/>
    </xf>
    <xf numFmtId="0" fontId="2" fillId="13" borderId="47"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38"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1" fillId="10" borderId="22" xfId="0" applyFont="1" applyFill="1" applyBorder="1" applyAlignment="1">
      <alignment horizontal="center"/>
    </xf>
    <xf numFmtId="0" fontId="1" fillId="10" borderId="23" xfId="0" applyFont="1" applyFill="1" applyBorder="1" applyAlignment="1">
      <alignment horizontal="center"/>
    </xf>
    <xf numFmtId="0" fontId="1" fillId="7" borderId="45"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10" borderId="41" xfId="0" applyFont="1" applyFill="1" applyBorder="1" applyAlignment="1">
      <alignment horizontal="center" vertical="center" wrapText="1"/>
    </xf>
    <xf numFmtId="0" fontId="1" fillId="10" borderId="42" xfId="0" applyFont="1" applyFill="1" applyBorder="1" applyAlignment="1">
      <alignment horizontal="center" vertical="center" wrapText="1"/>
    </xf>
    <xf numFmtId="0" fontId="0" fillId="0" borderId="0" xfId="0" applyAlignment="1">
      <alignment horizontal="center" wrapText="1"/>
    </xf>
    <xf numFmtId="0" fontId="1" fillId="7" borderId="22" xfId="0" applyFont="1" applyFill="1" applyBorder="1" applyAlignment="1">
      <alignment horizontal="center"/>
    </xf>
    <xf numFmtId="0" fontId="1" fillId="7" borderId="38" xfId="0" applyFont="1" applyFill="1" applyBorder="1" applyAlignment="1">
      <alignment horizontal="center"/>
    </xf>
    <xf numFmtId="0" fontId="1" fillId="7" borderId="23" xfId="0"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0" fillId="15" borderId="17" xfId="0" applyFill="1" applyBorder="1" applyAlignment="1">
      <alignment horizontal="center"/>
    </xf>
    <xf numFmtId="0" fontId="0" fillId="15" borderId="18" xfId="0" applyFill="1" applyBorder="1" applyAlignment="1">
      <alignment horizontal="center"/>
    </xf>
    <xf numFmtId="0" fontId="0" fillId="16" borderId="42" xfId="0" applyFill="1" applyBorder="1" applyAlignment="1">
      <alignment horizontal="center"/>
    </xf>
    <xf numFmtId="0" fontId="0" fillId="16" borderId="18" xfId="0" applyFill="1" applyBorder="1" applyAlignment="1">
      <alignment horizontal="center"/>
    </xf>
    <xf numFmtId="0" fontId="0" fillId="12" borderId="19" xfId="0" applyFill="1" applyBorder="1" applyAlignment="1">
      <alignment horizontal="center"/>
    </xf>
    <xf numFmtId="0" fontId="0" fillId="12" borderId="21" xfId="0" applyFill="1" applyBorder="1" applyAlignment="1">
      <alignment horizont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11" borderId="14" xfId="0" applyFill="1" applyBorder="1" applyAlignment="1">
      <alignment horizontal="center" wrapText="1"/>
    </xf>
    <xf numFmtId="0" fontId="0" fillId="11" borderId="16" xfId="0" applyFill="1" applyBorder="1" applyAlignment="1">
      <alignment horizontal="center" wrapText="1"/>
    </xf>
    <xf numFmtId="0" fontId="0" fillId="5" borderId="37" xfId="0" applyFill="1" applyBorder="1" applyAlignment="1">
      <alignment horizontal="center"/>
    </xf>
    <xf numFmtId="0" fontId="0" fillId="5" borderId="60" xfId="0" applyFill="1" applyBorder="1" applyAlignment="1">
      <alignment horizontal="center"/>
    </xf>
    <xf numFmtId="0" fontId="27" fillId="0" borderId="0" xfId="0" applyFont="1" applyAlignment="1">
      <alignment horizontal="center" vertical="center" wrapText="1"/>
    </xf>
    <xf numFmtId="0" fontId="0" fillId="0" borderId="14" xfId="0" applyBorder="1" applyAlignment="1">
      <alignment horizontal="left"/>
    </xf>
    <xf numFmtId="0" fontId="0" fillId="0" borderId="15" xfId="0" applyBorder="1" applyAlignment="1">
      <alignment horizontal="left"/>
    </xf>
    <xf numFmtId="0" fontId="0" fillId="0" borderId="17" xfId="0" applyBorder="1" applyAlignment="1">
      <alignment horizontal="left"/>
    </xf>
    <xf numFmtId="0" fontId="0" fillId="0" borderId="0"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9" fillId="13" borderId="22" xfId="0" applyFont="1" applyFill="1" applyBorder="1" applyAlignment="1">
      <alignment horizontal="center" vertical="center" wrapText="1"/>
    </xf>
    <xf numFmtId="0" fontId="9" fillId="13" borderId="38" xfId="0" applyFont="1" applyFill="1" applyBorder="1" applyAlignment="1">
      <alignment horizontal="center" vertical="center" wrapText="1"/>
    </xf>
    <xf numFmtId="0" fontId="9" fillId="13" borderId="23" xfId="0" applyFont="1" applyFill="1" applyBorder="1" applyAlignment="1">
      <alignment horizontal="center" vertical="center" wrapText="1"/>
    </xf>
    <xf numFmtId="0" fontId="32" fillId="13" borderId="22" xfId="0" applyFont="1" applyFill="1" applyBorder="1" applyAlignment="1">
      <alignment horizontal="center" vertical="center" wrapText="1"/>
    </xf>
    <xf numFmtId="0" fontId="32" fillId="13" borderId="38" xfId="0" applyFont="1" applyFill="1" applyBorder="1" applyAlignment="1">
      <alignment horizontal="center" vertical="center" wrapText="1"/>
    </xf>
    <xf numFmtId="0" fontId="39" fillId="13" borderId="22" xfId="0" applyFont="1" applyFill="1" applyBorder="1" applyAlignment="1">
      <alignment horizontal="center" vertical="center" wrapText="1"/>
    </xf>
    <xf numFmtId="0" fontId="39" fillId="13" borderId="23" xfId="0" applyFont="1" applyFill="1" applyBorder="1" applyAlignment="1">
      <alignment horizontal="center" vertical="center" wrapText="1"/>
    </xf>
    <xf numFmtId="0" fontId="9" fillId="19" borderId="54" xfId="0" applyFont="1" applyFill="1" applyBorder="1" applyAlignment="1">
      <alignment horizontal="center" vertical="center" wrapText="1"/>
    </xf>
    <xf numFmtId="0" fontId="9" fillId="19" borderId="61" xfId="0" applyFont="1" applyFill="1" applyBorder="1" applyAlignment="1">
      <alignment horizontal="center" vertical="center" wrapText="1"/>
    </xf>
    <xf numFmtId="0" fontId="9" fillId="19" borderId="55" xfId="0" applyFont="1" applyFill="1" applyBorder="1" applyAlignment="1">
      <alignment horizontal="center" vertical="center" wrapText="1"/>
    </xf>
    <xf numFmtId="0" fontId="2" fillId="19" borderId="62" xfId="0" applyFont="1" applyFill="1" applyBorder="1" applyAlignment="1">
      <alignment horizontal="center" vertical="center" wrapText="1"/>
    </xf>
    <xf numFmtId="0" fontId="2" fillId="19" borderId="0" xfId="0" applyFont="1" applyFill="1" applyAlignment="1">
      <alignment horizontal="center" vertical="center" wrapText="1"/>
    </xf>
    <xf numFmtId="0" fontId="2" fillId="19" borderId="63" xfId="0" applyFont="1" applyFill="1" applyBorder="1" applyAlignment="1">
      <alignment horizontal="center" vertical="center" wrapText="1"/>
    </xf>
  </cellXfs>
  <cellStyles count="1">
    <cellStyle name="Normal" xfId="0" builtinId="0"/>
  </cellStyles>
  <dxfs count="14">
    <dxf>
      <fill>
        <patternFill>
          <bgColor rgb="FFFF0000"/>
        </patternFill>
      </fill>
    </dxf>
    <dxf>
      <fill>
        <patternFill>
          <bgColor rgb="FF00B050"/>
        </patternFill>
      </fill>
    </dxf>
    <dxf>
      <fill>
        <patternFill>
          <bgColor rgb="FF00B050"/>
        </patternFill>
      </fill>
    </dxf>
    <dxf>
      <fill>
        <patternFill>
          <bgColor rgb="FFFF00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greso Areas'!A1"/><Relationship Id="rId2" Type="http://schemas.openxmlformats.org/officeDocument/2006/relationships/hyperlink" Target="#'Desemp-equipo'!A1"/><Relationship Id="rId1" Type="http://schemas.openxmlformats.org/officeDocument/2006/relationships/image" Target="../media/image1.png"/><Relationship Id="rId6" Type="http://schemas.openxmlformats.org/officeDocument/2006/relationships/hyperlink" Target="#Resultados!A1"/><Relationship Id="rId5" Type="http://schemas.openxmlformats.org/officeDocument/2006/relationships/hyperlink" Target="#'Coef-Var'!A1"/><Relationship Id="rId4" Type="http://schemas.openxmlformats.org/officeDocument/2006/relationships/hyperlink" Target="#'Relac-Diag'!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0</xdr:col>
      <xdr:colOff>1104900</xdr:colOff>
      <xdr:row>0</xdr:row>
      <xdr:rowOff>109537</xdr:rowOff>
    </xdr:from>
    <xdr:to>
      <xdr:col>0</xdr:col>
      <xdr:colOff>3339193</xdr:colOff>
      <xdr:row>4</xdr:row>
      <xdr:rowOff>14288</xdr:rowOff>
    </xdr:to>
    <xdr:sp macro="" textlink="">
      <xdr:nvSpPr>
        <xdr:cNvPr id="3" name="1 Título">
          <a:extLst>
            <a:ext uri="{FF2B5EF4-FFF2-40B4-BE49-F238E27FC236}">
              <a16:creationId xmlns:a16="http://schemas.microsoft.com/office/drawing/2014/main" xmlns="" id="{E63FD409-5EE3-49CF-8DD4-8751D57E125B}"/>
            </a:ext>
          </a:extLst>
        </xdr:cNvPr>
        <xdr:cNvSpPr txBox="1">
          <a:spLocks/>
        </xdr:cNvSpPr>
      </xdr:nvSpPr>
      <xdr:spPr bwMode="auto">
        <a:xfrm>
          <a:off x="1104900" y="109537"/>
          <a:ext cx="2234293" cy="866776"/>
        </a:xfrm>
        <a:prstGeom prst="rect">
          <a:avLst/>
        </a:prstGeom>
        <a:noFill/>
        <a:ln w="28575">
          <a:noFill/>
          <a:miter lim="800000"/>
          <a:headEnd/>
          <a:tailEnd/>
        </a:ln>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defRPr/>
          </a:pPr>
          <a:r>
            <a:rPr lang="es-ES" sz="1000" b="1">
              <a:ea typeface="+mj-ea"/>
              <a:cs typeface="Arial" pitchFamily="34" charset="0"/>
            </a:rPr>
            <a:t>LABORATORIO</a:t>
          </a:r>
        </a:p>
        <a:p>
          <a:pPr algn="ctr" eaLnBrk="1" hangingPunct="1">
            <a:defRPr/>
          </a:pPr>
          <a:r>
            <a:rPr lang="es-ES" sz="1000" b="1">
              <a:ea typeface="+mj-ea"/>
              <a:cs typeface="Arial" pitchFamily="34" charset="0"/>
            </a:rPr>
            <a:t>DIRECCIÓN GENERAL MARÍTIMA</a:t>
          </a:r>
        </a:p>
      </xdr:txBody>
    </xdr:sp>
    <xdr:clientData/>
  </xdr:twoCellAnchor>
  <xdr:twoCellAnchor editAs="oneCell">
    <xdr:from>
      <xdr:col>0</xdr:col>
      <xdr:colOff>0</xdr:colOff>
      <xdr:row>0</xdr:row>
      <xdr:rowOff>148710</xdr:rowOff>
    </xdr:from>
    <xdr:to>
      <xdr:col>0</xdr:col>
      <xdr:colOff>1095375</xdr:colOff>
      <xdr:row>4</xdr:row>
      <xdr:rowOff>114300</xdr:rowOff>
    </xdr:to>
    <xdr:pic>
      <xdr:nvPicPr>
        <xdr:cNvPr id="5" name="Picture 2" descr="C:\Users\sony\Desktop\fondo-DIMAR1.png">
          <a:extLst>
            <a:ext uri="{FF2B5EF4-FFF2-40B4-BE49-F238E27FC236}">
              <a16:creationId xmlns:a16="http://schemas.microsoft.com/office/drawing/2014/main" xmlns="" id="{70FACDEE-D929-4CED-A260-70AA898A22D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840" t="4781" r="3320" b="71566"/>
        <a:stretch/>
      </xdr:blipFill>
      <xdr:spPr bwMode="auto">
        <a:xfrm>
          <a:off x="0" y="148710"/>
          <a:ext cx="1095375" cy="927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752475</xdr:colOff>
      <xdr:row>19</xdr:row>
      <xdr:rowOff>0</xdr:rowOff>
    </xdr:from>
    <xdr:to>
      <xdr:col>6</xdr:col>
      <xdr:colOff>605118</xdr:colOff>
      <xdr:row>25</xdr:row>
      <xdr:rowOff>169433</xdr:rowOff>
    </xdr:to>
    <xdr:pic>
      <xdr:nvPicPr>
        <xdr:cNvPr id="12" name="Picture 3" descr="C:\Users\sony\Desktop\fondo-DIMAR1.png">
          <a:extLst>
            <a:ext uri="{FF2B5EF4-FFF2-40B4-BE49-F238E27FC236}">
              <a16:creationId xmlns:a16="http://schemas.microsoft.com/office/drawing/2014/main" xmlns="" id="{00000000-0008-0000-0000-00000C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70" t="37991" r="11454" b="23485"/>
        <a:stretch/>
      </xdr:blipFill>
      <xdr:spPr bwMode="auto">
        <a:xfrm>
          <a:off x="752475" y="2990850"/>
          <a:ext cx="4948518" cy="1312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342900</xdr:colOff>
      <xdr:row>10</xdr:row>
      <xdr:rowOff>38100</xdr:rowOff>
    </xdr:from>
    <xdr:to>
      <xdr:col>4</xdr:col>
      <xdr:colOff>409575</xdr:colOff>
      <xdr:row>13</xdr:row>
      <xdr:rowOff>9525</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xmlns="" id="{00000000-0008-0000-0000-000003000000}"/>
            </a:ext>
          </a:extLst>
        </xdr:cNvPr>
        <xdr:cNvSpPr txBox="1"/>
      </xdr:nvSpPr>
      <xdr:spPr>
        <a:xfrm>
          <a:off x="1104900" y="1771650"/>
          <a:ext cx="2095500" cy="542925"/>
        </a:xfrm>
        <a:prstGeom prst="round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algn="ctr"/>
          <a:r>
            <a:rPr lang="es-MX" sz="1100" b="1"/>
            <a:t>DESEMPEÑO</a:t>
          </a:r>
          <a:r>
            <a:rPr lang="es-MX" sz="1100" b="1" baseline="0"/>
            <a:t> DEL EQUIPO</a:t>
          </a:r>
          <a:endParaRPr lang="es-MX" sz="1100" b="1"/>
        </a:p>
      </xdr:txBody>
    </xdr:sp>
    <xdr:clientData/>
  </xdr:twoCellAnchor>
  <xdr:twoCellAnchor>
    <xdr:from>
      <xdr:col>1</xdr:col>
      <xdr:colOff>276225</xdr:colOff>
      <xdr:row>17</xdr:row>
      <xdr:rowOff>76201</xdr:rowOff>
    </xdr:from>
    <xdr:to>
      <xdr:col>2</xdr:col>
      <xdr:colOff>609600</xdr:colOff>
      <xdr:row>20</xdr:row>
      <xdr:rowOff>9525</xdr:rowOff>
    </xdr:to>
    <xdr:sp macro="" textlink="">
      <xdr:nvSpPr>
        <xdr:cNvPr id="4" name="3 CuadroTexto">
          <a:hlinkClick xmlns:r="http://schemas.openxmlformats.org/officeDocument/2006/relationships" r:id="rId3"/>
          <a:extLst>
            <a:ext uri="{FF2B5EF4-FFF2-40B4-BE49-F238E27FC236}">
              <a16:creationId xmlns:a16="http://schemas.microsoft.com/office/drawing/2014/main" xmlns="" id="{00000000-0008-0000-0000-000004000000}"/>
            </a:ext>
          </a:extLst>
        </xdr:cNvPr>
        <xdr:cNvSpPr txBox="1"/>
      </xdr:nvSpPr>
      <xdr:spPr>
        <a:xfrm>
          <a:off x="1038225" y="2686051"/>
          <a:ext cx="1095375" cy="504824"/>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ctr"/>
          <a:r>
            <a:rPr lang="es-MX" sz="1100" b="1"/>
            <a:t>INGRESO DE ÁREAS</a:t>
          </a:r>
        </a:p>
      </xdr:txBody>
    </xdr:sp>
    <xdr:clientData/>
  </xdr:twoCellAnchor>
  <xdr:twoCellAnchor>
    <xdr:from>
      <xdr:col>3</xdr:col>
      <xdr:colOff>285750</xdr:colOff>
      <xdr:row>17</xdr:row>
      <xdr:rowOff>85726</xdr:rowOff>
    </xdr:from>
    <xdr:to>
      <xdr:col>4</xdr:col>
      <xdr:colOff>876300</xdr:colOff>
      <xdr:row>20</xdr:row>
      <xdr:rowOff>19050</xdr:rowOff>
    </xdr:to>
    <xdr:sp macro="" textlink="">
      <xdr:nvSpPr>
        <xdr:cNvPr id="5" name="4 CuadroTexto">
          <a:hlinkClick xmlns:r="http://schemas.openxmlformats.org/officeDocument/2006/relationships" r:id="rId4"/>
          <a:extLst>
            <a:ext uri="{FF2B5EF4-FFF2-40B4-BE49-F238E27FC236}">
              <a16:creationId xmlns:a16="http://schemas.microsoft.com/office/drawing/2014/main" xmlns="" id="{00000000-0008-0000-0000-000005000000}"/>
            </a:ext>
          </a:extLst>
        </xdr:cNvPr>
        <xdr:cNvSpPr txBox="1"/>
      </xdr:nvSpPr>
      <xdr:spPr>
        <a:xfrm>
          <a:off x="2571750" y="2695576"/>
          <a:ext cx="1095375" cy="504824"/>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marL="0" indent="0" algn="ctr"/>
          <a:r>
            <a:rPr lang="es-MX" sz="1100" b="1">
              <a:solidFill>
                <a:schemeClr val="dk1"/>
              </a:solidFill>
              <a:latin typeface="+mn-lt"/>
              <a:ea typeface="+mn-ea"/>
              <a:cs typeface="+mn-cs"/>
            </a:rPr>
            <a:t>RELACIONES DIAGNÓSTICO</a:t>
          </a:r>
        </a:p>
      </xdr:txBody>
    </xdr:sp>
    <xdr:clientData/>
  </xdr:twoCellAnchor>
  <xdr:twoCellAnchor>
    <xdr:from>
      <xdr:col>4</xdr:col>
      <xdr:colOff>1333500</xdr:colOff>
      <xdr:row>17</xdr:row>
      <xdr:rowOff>76201</xdr:rowOff>
    </xdr:from>
    <xdr:to>
      <xdr:col>6</xdr:col>
      <xdr:colOff>257175</xdr:colOff>
      <xdr:row>20</xdr:row>
      <xdr:rowOff>9525</xdr:rowOff>
    </xdr:to>
    <xdr:sp macro="" textlink="">
      <xdr:nvSpPr>
        <xdr:cNvPr id="6" name="5 CuadroTexto">
          <a:hlinkClick xmlns:r="http://schemas.openxmlformats.org/officeDocument/2006/relationships" r:id="rId5"/>
          <a:extLst>
            <a:ext uri="{FF2B5EF4-FFF2-40B4-BE49-F238E27FC236}">
              <a16:creationId xmlns:a16="http://schemas.microsoft.com/office/drawing/2014/main" xmlns="" id="{00000000-0008-0000-0000-000006000000}"/>
            </a:ext>
          </a:extLst>
        </xdr:cNvPr>
        <xdr:cNvSpPr txBox="1"/>
      </xdr:nvSpPr>
      <xdr:spPr>
        <a:xfrm>
          <a:off x="4124325" y="2686051"/>
          <a:ext cx="1095375" cy="504824"/>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marL="0" indent="0" algn="ctr"/>
          <a:r>
            <a:rPr lang="es-MX" sz="1050" b="1">
              <a:solidFill>
                <a:schemeClr val="dk1"/>
              </a:solidFill>
              <a:latin typeface="+mn-lt"/>
              <a:ea typeface="+mn-ea"/>
              <a:cs typeface="+mn-cs"/>
            </a:rPr>
            <a:t>COEFICIENTES DE  VARIACIÓN </a:t>
          </a:r>
        </a:p>
      </xdr:txBody>
    </xdr:sp>
    <xdr:clientData/>
  </xdr:twoCellAnchor>
  <xdr:twoCellAnchor>
    <xdr:from>
      <xdr:col>6</xdr:col>
      <xdr:colOff>695325</xdr:colOff>
      <xdr:row>17</xdr:row>
      <xdr:rowOff>85726</xdr:rowOff>
    </xdr:from>
    <xdr:to>
      <xdr:col>8</xdr:col>
      <xdr:colOff>266700</xdr:colOff>
      <xdr:row>20</xdr:row>
      <xdr:rowOff>19050</xdr:rowOff>
    </xdr:to>
    <xdr:sp macro="" textlink="">
      <xdr:nvSpPr>
        <xdr:cNvPr id="7" name="6 CuadroTexto">
          <a:hlinkClick xmlns:r="http://schemas.openxmlformats.org/officeDocument/2006/relationships" r:id="rId6"/>
          <a:extLst>
            <a:ext uri="{FF2B5EF4-FFF2-40B4-BE49-F238E27FC236}">
              <a16:creationId xmlns:a16="http://schemas.microsoft.com/office/drawing/2014/main" xmlns="" id="{00000000-0008-0000-0000-000007000000}"/>
            </a:ext>
          </a:extLst>
        </xdr:cNvPr>
        <xdr:cNvSpPr txBox="1"/>
      </xdr:nvSpPr>
      <xdr:spPr>
        <a:xfrm>
          <a:off x="5657850" y="2695576"/>
          <a:ext cx="1095375" cy="504824"/>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indent="0" algn="ctr"/>
          <a:r>
            <a:rPr lang="es-MX" sz="1100" b="1">
              <a:solidFill>
                <a:schemeClr val="dk1"/>
              </a:solidFill>
              <a:latin typeface="+mn-lt"/>
              <a:ea typeface="+mn-ea"/>
              <a:cs typeface="+mn-cs"/>
            </a:rPr>
            <a:t>RESULTADOS</a:t>
          </a:r>
        </a:p>
      </xdr:txBody>
    </xdr:sp>
    <xdr:clientData/>
  </xdr:twoCellAnchor>
  <xdr:twoCellAnchor>
    <xdr:from>
      <xdr:col>4</xdr:col>
      <xdr:colOff>1114425</xdr:colOff>
      <xdr:row>10</xdr:row>
      <xdr:rowOff>47625</xdr:rowOff>
    </xdr:from>
    <xdr:to>
      <xdr:col>7</xdr:col>
      <xdr:colOff>276225</xdr:colOff>
      <xdr:row>13</xdr:row>
      <xdr:rowOff>19050</xdr:rowOff>
    </xdr:to>
    <xdr:sp macro="" textlink="">
      <xdr:nvSpPr>
        <xdr:cNvPr id="13" name="12 CuadroTexto">
          <a:hlinkClick xmlns:r="http://schemas.openxmlformats.org/officeDocument/2006/relationships" r:id="rId2"/>
          <a:extLst>
            <a:ext uri="{FF2B5EF4-FFF2-40B4-BE49-F238E27FC236}">
              <a16:creationId xmlns:a16="http://schemas.microsoft.com/office/drawing/2014/main" xmlns="" id="{00000000-0008-0000-0000-00000D000000}"/>
            </a:ext>
          </a:extLst>
        </xdr:cNvPr>
        <xdr:cNvSpPr txBox="1"/>
      </xdr:nvSpPr>
      <xdr:spPr>
        <a:xfrm>
          <a:off x="3905250" y="1781175"/>
          <a:ext cx="2095500" cy="542925"/>
        </a:xfrm>
        <a:prstGeom prst="round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algn="ctr"/>
          <a:r>
            <a:rPr lang="es-MX" sz="1100" b="1"/>
            <a:t>RESOLUCIÓN DE LA COLUMNA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1</xdr:row>
      <xdr:rowOff>19049</xdr:rowOff>
    </xdr:from>
    <xdr:to>
      <xdr:col>1</xdr:col>
      <xdr:colOff>838201</xdr:colOff>
      <xdr:row>2</xdr:row>
      <xdr:rowOff>357583</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100-000004000000}"/>
            </a:ext>
          </a:extLst>
        </xdr:cNvPr>
        <xdr:cNvSpPr txBox="1"/>
      </xdr:nvSpPr>
      <xdr:spPr>
        <a:xfrm>
          <a:off x="347267" y="138112"/>
          <a:ext cx="838200" cy="566737"/>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99321</xdr:colOff>
      <xdr:row>0</xdr:row>
      <xdr:rowOff>171450</xdr:rowOff>
    </xdr:from>
    <xdr:to>
      <xdr:col>1</xdr:col>
      <xdr:colOff>1074614</xdr:colOff>
      <xdr:row>3</xdr:row>
      <xdr:rowOff>180975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xmlns="" id="{00000000-0008-0000-0200-000002000000}"/>
            </a:ext>
          </a:extLst>
        </xdr:cNvPr>
        <xdr:cNvSpPr txBox="1"/>
      </xdr:nvSpPr>
      <xdr:spPr>
        <a:xfrm>
          <a:off x="636629" y="171450"/>
          <a:ext cx="975293" cy="595679"/>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t>MENU</a:t>
          </a:r>
        </a:p>
      </xdr:txBody>
    </xdr:sp>
    <xdr:clientData/>
  </xdr:twoCellAnchor>
  <xdr:twoCellAnchor editAs="oneCell">
    <xdr:from>
      <xdr:col>10</xdr:col>
      <xdr:colOff>95250</xdr:colOff>
      <xdr:row>0</xdr:row>
      <xdr:rowOff>190228</xdr:rowOff>
    </xdr:from>
    <xdr:to>
      <xdr:col>14</xdr:col>
      <xdr:colOff>747763</xdr:colOff>
      <xdr:row>3</xdr:row>
      <xdr:rowOff>150924</xdr:rowOff>
    </xdr:to>
    <xdr:pic>
      <xdr:nvPicPr>
        <xdr:cNvPr id="4" name="3 Imagen">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40750" y="190228"/>
          <a:ext cx="3948466" cy="53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421822</xdr:colOff>
      <xdr:row>1</xdr:row>
      <xdr:rowOff>54429</xdr:rowOff>
    </xdr:from>
    <xdr:to>
      <xdr:col>2</xdr:col>
      <xdr:colOff>1251857</xdr:colOff>
      <xdr:row>4</xdr:row>
      <xdr:rowOff>27215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xmlns="" id="{00000000-0008-0000-0300-000002000000}"/>
            </a:ext>
          </a:extLst>
        </xdr:cNvPr>
        <xdr:cNvSpPr txBox="1"/>
      </xdr:nvSpPr>
      <xdr:spPr>
        <a:xfrm>
          <a:off x="1537608" y="244929"/>
          <a:ext cx="830035" cy="544286"/>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t>MENU</a:t>
          </a:r>
        </a:p>
      </xdr:txBody>
    </xdr:sp>
    <xdr:clientData/>
  </xdr:twoCellAnchor>
  <xdr:twoCellAnchor editAs="oneCell">
    <xdr:from>
      <xdr:col>15</xdr:col>
      <xdr:colOff>0</xdr:colOff>
      <xdr:row>1</xdr:row>
      <xdr:rowOff>0</xdr:rowOff>
    </xdr:from>
    <xdr:to>
      <xdr:col>19</xdr:col>
      <xdr:colOff>585998</xdr:colOff>
      <xdr:row>4</xdr:row>
      <xdr:rowOff>32021</xdr:rowOff>
    </xdr:to>
    <xdr:pic>
      <xdr:nvPicPr>
        <xdr:cNvPr id="3" name="2 Imagen">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0" y="190500"/>
          <a:ext cx="4477641" cy="603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647699</xdr:colOff>
      <xdr:row>18</xdr:row>
      <xdr:rowOff>19049</xdr:rowOff>
    </xdr:from>
    <xdr:to>
      <xdr:col>7</xdr:col>
      <xdr:colOff>1297000</xdr:colOff>
      <xdr:row>24</xdr:row>
      <xdr:rowOff>28574</xdr:rowOff>
    </xdr:to>
    <xdr:pic>
      <xdr:nvPicPr>
        <xdr:cNvPr id="3" name="Picture 3" descr="C:\Users\sony\Desktop\fondo-DIMAR1.png">
          <a:extLst>
            <a:ext uri="{FF2B5EF4-FFF2-40B4-BE49-F238E27FC236}">
              <a16:creationId xmlns:a16="http://schemas.microsoft.com/office/drawing/2014/main" xmlns="" id="{00000000-0008-0000-04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70" t="50522" r="11454" b="23485"/>
        <a:stretch/>
      </xdr:blipFill>
      <xdr:spPr bwMode="auto">
        <a:xfrm>
          <a:off x="2695574" y="3505199"/>
          <a:ext cx="6440501"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123825</xdr:colOff>
      <xdr:row>10</xdr:row>
      <xdr:rowOff>161926</xdr:rowOff>
    </xdr:from>
    <xdr:to>
      <xdr:col>2</xdr:col>
      <xdr:colOff>581025</xdr:colOff>
      <xdr:row>12</xdr:row>
      <xdr:rowOff>76201</xdr:rowOff>
    </xdr:to>
    <xdr:sp macro="" textlink="">
      <xdr:nvSpPr>
        <xdr:cNvPr id="2" name="1 CuadroTexto">
          <a:hlinkClick xmlns:r="http://schemas.openxmlformats.org/officeDocument/2006/relationships" r:id="rId2"/>
          <a:extLst>
            <a:ext uri="{FF2B5EF4-FFF2-40B4-BE49-F238E27FC236}">
              <a16:creationId xmlns:a16="http://schemas.microsoft.com/office/drawing/2014/main" xmlns="" id="{00000000-0008-0000-0400-000002000000}"/>
            </a:ext>
          </a:extLst>
        </xdr:cNvPr>
        <xdr:cNvSpPr txBox="1"/>
      </xdr:nvSpPr>
      <xdr:spPr>
        <a:xfrm>
          <a:off x="495300" y="1771651"/>
          <a:ext cx="914400" cy="45720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t>MENU</a:t>
          </a:r>
        </a:p>
      </xdr:txBody>
    </xdr:sp>
    <xdr:clientData/>
  </xdr:twoCellAnchor>
  <xdr:twoCellAnchor editAs="oneCell">
    <xdr:from>
      <xdr:col>0</xdr:col>
      <xdr:colOff>114299</xdr:colOff>
      <xdr:row>0</xdr:row>
      <xdr:rowOff>4860</xdr:rowOff>
    </xdr:from>
    <xdr:to>
      <xdr:col>2</xdr:col>
      <xdr:colOff>638175</xdr:colOff>
      <xdr:row>4</xdr:row>
      <xdr:rowOff>161926</xdr:rowOff>
    </xdr:to>
    <xdr:pic>
      <xdr:nvPicPr>
        <xdr:cNvPr id="4" name="Picture 2" descr="C:\Users\sony\Desktop\fondo-DIMAR1.png">
          <a:extLst>
            <a:ext uri="{FF2B5EF4-FFF2-40B4-BE49-F238E27FC236}">
              <a16:creationId xmlns:a16="http://schemas.microsoft.com/office/drawing/2014/main" xmlns="" id="{00000000-0008-0000-04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3043" t="3271" r="3854" b="71314"/>
        <a:stretch/>
      </xdr:blipFill>
      <xdr:spPr bwMode="auto">
        <a:xfrm>
          <a:off x="114299" y="4860"/>
          <a:ext cx="1085851" cy="1119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380999</xdr:colOff>
      <xdr:row>0</xdr:row>
      <xdr:rowOff>119062</xdr:rowOff>
    </xdr:from>
    <xdr:to>
      <xdr:col>3</xdr:col>
      <xdr:colOff>1990724</xdr:colOff>
      <xdr:row>4</xdr:row>
      <xdr:rowOff>23813</xdr:rowOff>
    </xdr:to>
    <xdr:sp macro="" textlink="">
      <xdr:nvSpPr>
        <xdr:cNvPr id="6" name="1 Título">
          <a:extLst>
            <a:ext uri="{FF2B5EF4-FFF2-40B4-BE49-F238E27FC236}">
              <a16:creationId xmlns:a16="http://schemas.microsoft.com/office/drawing/2014/main" xmlns="" id="{344B65F8-3B5A-4E6E-A2D4-A32D29368AEE}"/>
            </a:ext>
          </a:extLst>
        </xdr:cNvPr>
        <xdr:cNvSpPr txBox="1">
          <a:spLocks/>
        </xdr:cNvSpPr>
      </xdr:nvSpPr>
      <xdr:spPr bwMode="auto">
        <a:xfrm flipH="1">
          <a:off x="942974" y="119062"/>
          <a:ext cx="2543175" cy="866776"/>
        </a:xfrm>
        <a:prstGeom prst="rect">
          <a:avLst/>
        </a:prstGeom>
        <a:noFill/>
        <a:ln w="28575">
          <a:noFill/>
          <a:miter lim="800000"/>
          <a:headEnd/>
          <a:tailEnd/>
        </a:ln>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defRPr/>
          </a:pPr>
          <a:r>
            <a:rPr lang="es-ES" sz="1000" b="1">
              <a:ea typeface="+mj-ea"/>
              <a:cs typeface="Arial" pitchFamily="34" charset="0"/>
            </a:rPr>
            <a:t>LABORATORIO</a:t>
          </a:r>
        </a:p>
        <a:p>
          <a:pPr algn="ctr" eaLnBrk="1" hangingPunct="1">
            <a:defRPr/>
          </a:pPr>
          <a:r>
            <a:rPr lang="es-ES" sz="1000" b="1">
              <a:ea typeface="+mj-ea"/>
              <a:cs typeface="Arial" pitchFamily="34" charset="0"/>
            </a:rPr>
            <a:t>DIRECCIÓN GENERAL MARÍTIMA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2</xdr:row>
      <xdr:rowOff>66675</xdr:rowOff>
    </xdr:from>
    <xdr:to>
      <xdr:col>0</xdr:col>
      <xdr:colOff>695324</xdr:colOff>
      <xdr:row>4</xdr:row>
      <xdr:rowOff>133350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123825" y="447675"/>
          <a:ext cx="571499" cy="44767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t>MENU</a:t>
          </a:r>
        </a:p>
      </xdr:txBody>
    </xdr:sp>
    <xdr:clientData/>
  </xdr:twoCellAnchor>
  <xdr:twoCellAnchor editAs="oneCell">
    <xdr:from>
      <xdr:col>1</xdr:col>
      <xdr:colOff>28576</xdr:colOff>
      <xdr:row>5</xdr:row>
      <xdr:rowOff>171451</xdr:rowOff>
    </xdr:from>
    <xdr:to>
      <xdr:col>5</xdr:col>
      <xdr:colOff>513968</xdr:colOff>
      <xdr:row>6</xdr:row>
      <xdr:rowOff>209551</xdr:rowOff>
    </xdr:to>
    <xdr:pic>
      <xdr:nvPicPr>
        <xdr:cNvPr id="3" name="2 Imagen">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6" y="1371601"/>
          <a:ext cx="353339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477939</xdr:colOff>
      <xdr:row>5</xdr:row>
      <xdr:rowOff>183243</xdr:rowOff>
    </xdr:from>
    <xdr:to>
      <xdr:col>10</xdr:col>
      <xdr:colOff>1426482</xdr:colOff>
      <xdr:row>7</xdr:row>
      <xdr:rowOff>0</xdr:rowOff>
    </xdr:to>
    <xdr:pic>
      <xdr:nvPicPr>
        <xdr:cNvPr id="4" name="3 Imagen">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49939" y="1383393"/>
          <a:ext cx="3998811" cy="502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99321</xdr:colOff>
      <xdr:row>0</xdr:row>
      <xdr:rowOff>171450</xdr:rowOff>
    </xdr:from>
    <xdr:to>
      <xdr:col>1</xdr:col>
      <xdr:colOff>1074614</xdr:colOff>
      <xdr:row>3</xdr:row>
      <xdr:rowOff>180975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xmlns="" id="{1E60A8DA-CDA3-42BB-9292-B1B235CF46E1}"/>
            </a:ext>
          </a:extLst>
        </xdr:cNvPr>
        <xdr:cNvSpPr txBox="1"/>
      </xdr:nvSpPr>
      <xdr:spPr>
        <a:xfrm>
          <a:off x="642246" y="171450"/>
          <a:ext cx="975293" cy="58102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99321</xdr:colOff>
      <xdr:row>0</xdr:row>
      <xdr:rowOff>171450</xdr:rowOff>
    </xdr:from>
    <xdr:to>
      <xdr:col>1</xdr:col>
      <xdr:colOff>1074614</xdr:colOff>
      <xdr:row>3</xdr:row>
      <xdr:rowOff>180975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xmlns="" id="{22E7D1DF-B923-4CFE-B7C6-94E921450544}"/>
            </a:ext>
          </a:extLst>
        </xdr:cNvPr>
        <xdr:cNvSpPr txBox="1"/>
      </xdr:nvSpPr>
      <xdr:spPr>
        <a:xfrm>
          <a:off x="861321" y="171450"/>
          <a:ext cx="975293" cy="2857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t>MENU</a:t>
          </a:r>
        </a:p>
      </xdr:txBody>
    </xdr:sp>
    <xdr:clientData/>
  </xdr:twoCellAnchor>
  <xdr:twoCellAnchor>
    <xdr:from>
      <xdr:col>1</xdr:col>
      <xdr:colOff>99321</xdr:colOff>
      <xdr:row>0</xdr:row>
      <xdr:rowOff>171450</xdr:rowOff>
    </xdr:from>
    <xdr:to>
      <xdr:col>1</xdr:col>
      <xdr:colOff>1074614</xdr:colOff>
      <xdr:row>3</xdr:row>
      <xdr:rowOff>180975</xdr:rowOff>
    </xdr:to>
    <xdr:sp macro="" textlink="">
      <xdr:nvSpPr>
        <xdr:cNvPr id="3" name="1 CuadroTexto">
          <a:hlinkClick xmlns:r="http://schemas.openxmlformats.org/officeDocument/2006/relationships" r:id="rId1"/>
          <a:extLst>
            <a:ext uri="{FF2B5EF4-FFF2-40B4-BE49-F238E27FC236}">
              <a16:creationId xmlns:a16="http://schemas.microsoft.com/office/drawing/2014/main" xmlns="" id="{5198B9D4-CC56-4F54-9DA2-921065F6DEAB}"/>
            </a:ext>
          </a:extLst>
        </xdr:cNvPr>
        <xdr:cNvSpPr txBox="1"/>
      </xdr:nvSpPr>
      <xdr:spPr>
        <a:xfrm>
          <a:off x="489846" y="171450"/>
          <a:ext cx="975293" cy="285750"/>
        </a:xfrm>
        <a:prstGeom prst="rect">
          <a:avLst/>
        </a:prstGeom>
        <a:solidFill>
          <a:srgbClr val="C0504D">
            <a:lumMod val="60000"/>
            <a:lumOff val="4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sysClr val="windowText" lastClr="000000"/>
              </a:solidFill>
              <a:effectLst/>
              <a:uLnTx/>
              <a:uFillTx/>
              <a:latin typeface="Calibri" panose="020F0502020204030204"/>
              <a:ea typeface="+mn-ea"/>
              <a:cs typeface="+mn-cs"/>
            </a:rPr>
            <a:t>MENU</a:t>
          </a:r>
        </a:p>
      </xdr:txBody>
    </xdr:sp>
    <xdr:clientData/>
  </xdr:twoCellAnchor>
  <xdr:twoCellAnchor editAs="oneCell">
    <xdr:from>
      <xdr:col>4</xdr:col>
      <xdr:colOff>191861</xdr:colOff>
      <xdr:row>6</xdr:row>
      <xdr:rowOff>104775</xdr:rowOff>
    </xdr:from>
    <xdr:to>
      <xdr:col>12</xdr:col>
      <xdr:colOff>503465</xdr:colOff>
      <xdr:row>14</xdr:row>
      <xdr:rowOff>130025</xdr:rowOff>
    </xdr:to>
    <xdr:pic>
      <xdr:nvPicPr>
        <xdr:cNvPr id="4" name="Imagen 3">
          <a:extLst>
            <a:ext uri="{FF2B5EF4-FFF2-40B4-BE49-F238E27FC236}">
              <a16:creationId xmlns:a16="http://schemas.microsoft.com/office/drawing/2014/main" xmlns="" id="{006AA0CC-A35B-43E8-A933-1F1736672061}"/>
            </a:ext>
          </a:extLst>
        </xdr:cNvPr>
        <xdr:cNvPicPr>
          <a:picLocks noChangeAspect="1"/>
        </xdr:cNvPicPr>
      </xdr:nvPicPr>
      <xdr:blipFill rotWithShape="1">
        <a:blip xmlns:r="http://schemas.openxmlformats.org/officeDocument/2006/relationships" r:embed="rId2"/>
        <a:srcRect l="24820" t="22138" r="25927" b="8762"/>
        <a:stretch/>
      </xdr:blipFill>
      <xdr:spPr>
        <a:xfrm>
          <a:off x="12145736" y="1143000"/>
          <a:ext cx="6407604" cy="5073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70" zoomScaleNormal="70" workbookViewId="0">
      <selection activeCell="A18" sqref="A18"/>
    </sheetView>
  </sheetViews>
  <sheetFormatPr baseColWidth="10" defaultColWidth="11.44140625" defaultRowHeight="14.4" x14ac:dyDescent="0.3"/>
  <cols>
    <col min="1" max="1" width="50.88671875" style="110" customWidth="1"/>
    <col min="2" max="2" width="150" style="110" customWidth="1"/>
    <col min="3" max="16384" width="11.44140625" style="110"/>
  </cols>
  <sheetData>
    <row r="1" spans="1:2" ht="15" customHeight="1" x14ac:dyDescent="0.3">
      <c r="A1" s="225"/>
      <c r="B1" s="228" t="s">
        <v>431</v>
      </c>
    </row>
    <row r="2" spans="1:2" ht="30.75" customHeight="1" thickBot="1" x14ac:dyDescent="0.35">
      <c r="A2" s="226"/>
      <c r="B2" s="229"/>
    </row>
    <row r="3" spans="1:2" ht="15" customHeight="1" x14ac:dyDescent="0.25">
      <c r="A3" s="226"/>
      <c r="B3" s="111" t="s">
        <v>424</v>
      </c>
    </row>
    <row r="4" spans="1:2" ht="15" customHeight="1" x14ac:dyDescent="0.25">
      <c r="A4" s="226"/>
      <c r="B4" s="112" t="s">
        <v>425</v>
      </c>
    </row>
    <row r="5" spans="1:2" ht="15" thickBot="1" x14ac:dyDescent="0.3">
      <c r="A5" s="227"/>
      <c r="B5" s="113" t="s">
        <v>426</v>
      </c>
    </row>
    <row r="6" spans="1:2" ht="15" thickBot="1" x14ac:dyDescent="0.35">
      <c r="A6" s="230" t="s">
        <v>427</v>
      </c>
      <c r="B6" s="231"/>
    </row>
    <row r="7" spans="1:2" ht="15" thickBot="1" x14ac:dyDescent="0.35">
      <c r="A7" s="114" t="s">
        <v>434</v>
      </c>
      <c r="B7" s="115" t="s">
        <v>428</v>
      </c>
    </row>
    <row r="8" spans="1:2" ht="21" customHeight="1" x14ac:dyDescent="0.3">
      <c r="A8" s="119" t="s">
        <v>432</v>
      </c>
      <c r="B8" s="116" t="s">
        <v>433</v>
      </c>
    </row>
    <row r="9" spans="1:2" x14ac:dyDescent="0.3">
      <c r="A9" s="117" t="s">
        <v>0</v>
      </c>
      <c r="B9" s="224" t="s">
        <v>430</v>
      </c>
    </row>
    <row r="10" spans="1:2" x14ac:dyDescent="0.3">
      <c r="A10" s="117" t="s">
        <v>429</v>
      </c>
      <c r="B10" s="224"/>
    </row>
    <row r="11" spans="1:2" x14ac:dyDescent="0.25">
      <c r="A11" s="117" t="s">
        <v>443</v>
      </c>
      <c r="B11" s="118" t="s">
        <v>446</v>
      </c>
    </row>
    <row r="12" spans="1:2" ht="15" thickBot="1" x14ac:dyDescent="0.3">
      <c r="A12" s="117" t="s">
        <v>444</v>
      </c>
      <c r="B12" s="118" t="s">
        <v>445</v>
      </c>
    </row>
    <row r="13" spans="1:2" x14ac:dyDescent="0.3">
      <c r="A13" s="221" t="s">
        <v>435</v>
      </c>
      <c r="B13" s="218" t="s">
        <v>438</v>
      </c>
    </row>
    <row r="14" spans="1:2" ht="19.5" customHeight="1" x14ac:dyDescent="0.3">
      <c r="A14" s="222"/>
      <c r="B14" s="219"/>
    </row>
    <row r="15" spans="1:2" ht="9.75" customHeight="1" x14ac:dyDescent="0.3">
      <c r="A15" s="222"/>
      <c r="B15" s="219"/>
    </row>
    <row r="16" spans="1:2" ht="11.25" customHeight="1" thickBot="1" x14ac:dyDescent="0.35">
      <c r="A16" s="223"/>
      <c r="B16" s="220"/>
    </row>
    <row r="17" spans="1:2" ht="34.5" customHeight="1" thickBot="1" x14ac:dyDescent="0.35">
      <c r="A17" s="117" t="s">
        <v>447</v>
      </c>
      <c r="B17" s="120" t="s">
        <v>439</v>
      </c>
    </row>
    <row r="18" spans="1:2" ht="45" customHeight="1" thickBot="1" x14ac:dyDescent="0.35">
      <c r="A18" s="121" t="s">
        <v>436</v>
      </c>
      <c r="B18" s="122" t="s">
        <v>440</v>
      </c>
    </row>
    <row r="19" spans="1:2" ht="54.75" customHeight="1" thickBot="1" x14ac:dyDescent="0.35">
      <c r="A19" s="121" t="s">
        <v>437</v>
      </c>
      <c r="B19" s="122" t="s">
        <v>441</v>
      </c>
    </row>
    <row r="20" spans="1:2" ht="60.75" customHeight="1" thickBot="1" x14ac:dyDescent="0.35">
      <c r="A20" s="121" t="s">
        <v>442</v>
      </c>
      <c r="B20" s="122" t="s">
        <v>458</v>
      </c>
    </row>
    <row r="21" spans="1:2" ht="30" customHeight="1" thickBot="1" x14ac:dyDescent="0.35">
      <c r="A21" s="121" t="s">
        <v>449</v>
      </c>
      <c r="B21" s="122" t="s">
        <v>450</v>
      </c>
    </row>
  </sheetData>
  <sheetProtection algorithmName="SHA-512" hashValue="Ou7gsCnK+wprOxue5Zcsnbd7dztRsjeazeHBk1OOYl0fQC+L6l9dwO6IgmbWjG4nBs5Fj+++wmgBmvqJP4riig==" saltValue="8cIU+OFYha7k0ZGXSmKgJQ==" spinCount="100000" sheet="1" objects="1" scenarios="1"/>
  <mergeCells count="6">
    <mergeCell ref="B13:B16"/>
    <mergeCell ref="A13:A16"/>
    <mergeCell ref="B9:B10"/>
    <mergeCell ref="A1:A5"/>
    <mergeCell ref="B1:B2"/>
    <mergeCell ref="A6:B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showGridLines="0" zoomScale="80" zoomScaleNormal="80" zoomScaleSheetLayoutView="100" workbookViewId="0">
      <selection activeCell="L9" sqref="L9"/>
    </sheetView>
  </sheetViews>
  <sheetFormatPr baseColWidth="10" defaultRowHeight="14.4" x14ac:dyDescent="0.3"/>
  <cols>
    <col min="1" max="1" width="7" customWidth="1"/>
    <col min="4" max="4" width="10.88671875" customWidth="1"/>
    <col min="5" max="5" width="16" customWidth="1"/>
    <col min="6" max="6" width="26.6640625" customWidth="1"/>
  </cols>
  <sheetData>
    <row r="1" spans="2:9" ht="6.75" customHeight="1" x14ac:dyDescent="0.3"/>
    <row r="3" spans="2:9" s="5" customFormat="1" x14ac:dyDescent="0.3">
      <c r="C3" s="234" t="s">
        <v>421</v>
      </c>
      <c r="D3" s="234"/>
      <c r="E3" s="234"/>
      <c r="F3" s="234"/>
      <c r="G3" s="234"/>
      <c r="H3" s="234"/>
    </row>
    <row r="4" spans="2:9" ht="15" thickBot="1" x14ac:dyDescent="0.35">
      <c r="B4" s="5"/>
      <c r="C4" s="5"/>
      <c r="D4" s="5"/>
      <c r="E4" s="5"/>
      <c r="F4" s="5"/>
      <c r="G4" s="5"/>
      <c r="H4" s="5"/>
      <c r="I4" s="5"/>
    </row>
    <row r="5" spans="2:9" x14ac:dyDescent="0.3">
      <c r="B5" s="5"/>
      <c r="C5" s="5"/>
      <c r="D5" s="5"/>
      <c r="E5" s="232" t="s">
        <v>0</v>
      </c>
      <c r="F5" s="233"/>
      <c r="G5" s="5"/>
      <c r="H5" s="5"/>
      <c r="I5" s="5"/>
    </row>
    <row r="6" spans="2:9" x14ac:dyDescent="0.3">
      <c r="B6" s="5"/>
      <c r="C6" s="5"/>
      <c r="D6" s="5"/>
      <c r="E6" s="107"/>
      <c r="F6" s="108" t="s">
        <v>405</v>
      </c>
      <c r="G6" s="5"/>
      <c r="H6" s="5"/>
      <c r="I6" s="5"/>
    </row>
    <row r="7" spans="2:9" ht="27.75" customHeight="1" x14ac:dyDescent="0.3">
      <c r="B7" s="5"/>
      <c r="C7" s="5"/>
      <c r="D7" s="5"/>
      <c r="E7" s="140" t="s">
        <v>62</v>
      </c>
      <c r="F7" s="141" t="s">
        <v>462</v>
      </c>
      <c r="G7" s="5"/>
      <c r="H7" s="5"/>
      <c r="I7" s="5"/>
    </row>
    <row r="8" spans="2:9" ht="21.75" customHeight="1" x14ac:dyDescent="0.3">
      <c r="B8" s="5"/>
      <c r="C8" s="5"/>
      <c r="D8" s="5"/>
      <c r="E8" s="3" t="s">
        <v>2</v>
      </c>
      <c r="F8" s="139" t="s">
        <v>463</v>
      </c>
      <c r="G8" s="5"/>
      <c r="H8" s="5"/>
      <c r="I8" s="5"/>
    </row>
    <row r="9" spans="2:9" ht="22.5" customHeight="1" thickBot="1" x14ac:dyDescent="0.35">
      <c r="B9" s="5"/>
      <c r="C9" s="5"/>
      <c r="D9" s="5"/>
      <c r="E9" s="4" t="s">
        <v>3</v>
      </c>
      <c r="F9" s="139" t="s">
        <v>464</v>
      </c>
      <c r="G9" s="5"/>
      <c r="H9" s="5"/>
      <c r="I9" s="5"/>
    </row>
    <row r="10" spans="2:9" x14ac:dyDescent="0.3">
      <c r="B10" s="5"/>
      <c r="C10" s="5"/>
      <c r="D10" s="5"/>
      <c r="E10" s="5"/>
      <c r="F10" s="5"/>
      <c r="G10" s="5"/>
      <c r="H10" s="5"/>
      <c r="I10" s="5"/>
    </row>
    <row r="11" spans="2:9" x14ac:dyDescent="0.3">
      <c r="B11" s="5"/>
      <c r="C11" s="5"/>
      <c r="D11" s="5"/>
      <c r="E11" s="5"/>
      <c r="F11" s="5"/>
      <c r="G11" s="5"/>
      <c r="H11" s="5"/>
      <c r="I11" s="5"/>
    </row>
    <row r="12" spans="2:9" x14ac:dyDescent="0.3">
      <c r="B12" s="5"/>
      <c r="C12" s="5"/>
      <c r="D12" s="5"/>
      <c r="E12" s="5"/>
      <c r="F12" s="5"/>
      <c r="G12" s="5"/>
      <c r="H12" s="5"/>
      <c r="I12" s="5"/>
    </row>
    <row r="13" spans="2:9" x14ac:dyDescent="0.3">
      <c r="B13" s="5"/>
      <c r="C13" s="5"/>
      <c r="D13" s="5"/>
      <c r="E13" s="5"/>
      <c r="F13" s="5"/>
      <c r="G13" s="5"/>
      <c r="H13" s="5"/>
      <c r="I13" s="5"/>
    </row>
    <row r="14" spans="2:9" ht="8.25" customHeight="1" thickBot="1" x14ac:dyDescent="0.35">
      <c r="B14" s="5"/>
      <c r="C14" s="5"/>
      <c r="D14" s="5"/>
      <c r="E14" s="5"/>
      <c r="F14" s="5"/>
      <c r="G14" s="5"/>
      <c r="H14" s="5"/>
      <c r="I14" s="5"/>
    </row>
    <row r="15" spans="2:9" ht="15" thickBot="1" x14ac:dyDescent="0.35">
      <c r="B15" s="5"/>
      <c r="C15" s="52" t="s">
        <v>4</v>
      </c>
      <c r="D15" s="51" t="str">
        <f>IF('Desemp-equipo'!F47=0,"OK","--")</f>
        <v>OK</v>
      </c>
      <c r="E15" s="5"/>
      <c r="F15" s="52" t="s">
        <v>396</v>
      </c>
      <c r="G15" s="51" t="str">
        <f>IF('Desemp-equipo'!J15&lt;0.7,"REVISAR","OK")</f>
        <v>OK</v>
      </c>
      <c r="H15" s="5"/>
      <c r="I15" s="5"/>
    </row>
    <row r="16" spans="2:9" ht="15" thickBot="1" x14ac:dyDescent="0.35">
      <c r="B16" s="5"/>
      <c r="C16" s="5"/>
      <c r="D16" s="5"/>
      <c r="E16" s="5"/>
      <c r="F16" s="52" t="s">
        <v>397</v>
      </c>
      <c r="G16" s="51" t="str">
        <f>IF('Desemp-equipo'!J16&lt;0.7,"REVISAR","OK")</f>
        <v>OK</v>
      </c>
      <c r="H16" s="5"/>
      <c r="I16" s="5"/>
    </row>
    <row r="17" spans="2:9" x14ac:dyDescent="0.3">
      <c r="B17" s="5"/>
      <c r="C17" s="5"/>
      <c r="D17" s="5"/>
      <c r="E17" s="5"/>
      <c r="F17" s="5"/>
      <c r="G17" s="5"/>
      <c r="H17" s="5"/>
      <c r="I17" s="5"/>
    </row>
    <row r="18" spans="2:9" x14ac:dyDescent="0.3">
      <c r="B18" s="5"/>
      <c r="C18" s="5"/>
      <c r="D18" s="5"/>
      <c r="E18" s="5"/>
      <c r="F18" s="5"/>
      <c r="G18" s="5"/>
      <c r="H18" s="5"/>
      <c r="I18" s="5"/>
    </row>
    <row r="19" spans="2:9" x14ac:dyDescent="0.3">
      <c r="B19" s="5"/>
      <c r="C19" s="5"/>
      <c r="D19" s="5"/>
      <c r="E19" s="5"/>
      <c r="F19" s="5"/>
      <c r="G19" s="5"/>
      <c r="H19" s="5"/>
      <c r="I19" s="5"/>
    </row>
    <row r="20" spans="2:9" x14ac:dyDescent="0.3">
      <c r="B20" s="5"/>
      <c r="C20" s="5"/>
      <c r="D20" s="5"/>
      <c r="E20" s="5"/>
      <c r="F20" s="5"/>
      <c r="G20" s="5"/>
      <c r="H20" s="5"/>
      <c r="I20" s="5"/>
    </row>
    <row r="21" spans="2:9" x14ac:dyDescent="0.3">
      <c r="B21" s="5"/>
      <c r="C21" s="5"/>
      <c r="D21" s="5"/>
      <c r="E21" s="5"/>
      <c r="F21" s="5"/>
      <c r="G21" s="5"/>
      <c r="H21" s="5"/>
      <c r="I21" s="5"/>
    </row>
  </sheetData>
  <mergeCells count="2">
    <mergeCell ref="E5:F5"/>
    <mergeCell ref="C3:H3"/>
  </mergeCells>
  <pageMargins left="0.25" right="0.25" top="0.75" bottom="0.75" header="0.3" footer="0.3"/>
  <pageSetup scale="95"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14"/>
  <sheetViews>
    <sheetView showGridLines="0" topLeftCell="D1" zoomScale="60" zoomScaleNormal="60" workbookViewId="0">
      <selection activeCell="M37" sqref="M37"/>
    </sheetView>
  </sheetViews>
  <sheetFormatPr baseColWidth="10" defaultRowHeight="14.4" x14ac:dyDescent="0.3"/>
  <cols>
    <col min="1" max="1" width="3" customWidth="1"/>
    <col min="2" max="2" width="21.109375" customWidth="1"/>
    <col min="3" max="3" width="13.44140625" customWidth="1"/>
    <col min="5" max="5" width="49.6640625" customWidth="1"/>
    <col min="6" max="6" width="4.44140625" customWidth="1"/>
    <col min="7" max="8" width="11.44140625" hidden="1" customWidth="1"/>
    <col min="9" max="9" width="13.109375" hidden="1" customWidth="1"/>
    <col min="10" max="10" width="13.88671875" hidden="1" customWidth="1"/>
    <col min="11" max="11" width="4.44140625" customWidth="1"/>
    <col min="12" max="13" width="11.44140625" customWidth="1"/>
    <col min="14" max="14" width="13.109375" customWidth="1"/>
    <col min="15" max="15" width="12.5546875" customWidth="1"/>
    <col min="16" max="16" width="2.5546875" customWidth="1"/>
    <col min="17" max="18" width="11.44140625" customWidth="1"/>
    <col min="19" max="19" width="13.109375" customWidth="1"/>
    <col min="20" max="20" width="13.88671875" customWidth="1"/>
    <col min="21" max="21" width="2.88671875" customWidth="1"/>
    <col min="24" max="24" width="13.109375" customWidth="1"/>
  </cols>
  <sheetData>
    <row r="1" spans="2:25" ht="9.75" customHeight="1" thickBot="1" x14ac:dyDescent="0.35"/>
    <row r="2" spans="2:25" ht="18" customHeight="1" x14ac:dyDescent="0.3">
      <c r="C2" s="257" t="s">
        <v>466</v>
      </c>
      <c r="D2" s="258"/>
      <c r="E2" s="258"/>
      <c r="F2" s="258"/>
      <c r="G2" s="258"/>
      <c r="H2" s="258"/>
      <c r="I2" s="258"/>
      <c r="J2" s="258"/>
      <c r="K2" s="258"/>
      <c r="L2" s="258"/>
      <c r="M2" s="258"/>
      <c r="N2" s="258"/>
      <c r="O2" s="258"/>
      <c r="P2" s="258"/>
      <c r="Q2" s="258"/>
      <c r="R2" s="258"/>
      <c r="S2" s="258"/>
      <c r="T2" s="258"/>
      <c r="U2" s="258"/>
      <c r="V2" s="258"/>
      <c r="W2" s="258"/>
      <c r="X2" s="258"/>
      <c r="Y2" s="258"/>
    </row>
    <row r="3" spans="2:25" ht="30" customHeight="1" thickBot="1" x14ac:dyDescent="0.35">
      <c r="C3" s="259"/>
      <c r="D3" s="256"/>
      <c r="E3" s="256"/>
      <c r="F3" s="256"/>
      <c r="G3" s="256"/>
      <c r="H3" s="256"/>
      <c r="I3" s="256"/>
      <c r="J3" s="256"/>
      <c r="K3" s="256"/>
      <c r="L3" s="256"/>
      <c r="M3" s="256"/>
      <c r="N3" s="256"/>
      <c r="O3" s="256"/>
      <c r="P3" s="256"/>
      <c r="Q3" s="256"/>
      <c r="R3" s="256"/>
      <c r="S3" s="256"/>
      <c r="T3" s="256"/>
      <c r="U3" s="256"/>
      <c r="V3" s="256"/>
      <c r="W3" s="256"/>
      <c r="X3" s="256"/>
      <c r="Y3" s="256"/>
    </row>
    <row r="4" spans="2:25" ht="15.75" customHeight="1" thickBot="1" x14ac:dyDescent="0.35">
      <c r="C4" s="255" t="s">
        <v>419</v>
      </c>
      <c r="D4" s="255"/>
      <c r="E4" s="255"/>
      <c r="F4" s="8"/>
      <c r="G4" s="8"/>
      <c r="H4" s="8"/>
      <c r="I4" s="8"/>
      <c r="J4" s="8"/>
      <c r="L4" s="8"/>
      <c r="M4" s="8"/>
      <c r="N4" s="8"/>
      <c r="O4" s="8"/>
      <c r="Q4" s="8"/>
      <c r="R4" s="8"/>
      <c r="S4" s="8"/>
      <c r="T4" s="8"/>
      <c r="V4" s="8"/>
      <c r="W4" s="8"/>
      <c r="X4" s="8"/>
    </row>
    <row r="5" spans="2:25" ht="30" customHeight="1" thickBot="1" x14ac:dyDescent="0.35">
      <c r="C5" s="256"/>
      <c r="D5" s="256"/>
      <c r="E5" s="256"/>
      <c r="G5" s="252" t="s">
        <v>10</v>
      </c>
      <c r="H5" s="253"/>
      <c r="I5" s="253"/>
      <c r="J5" s="254"/>
      <c r="L5" s="249" t="s">
        <v>455</v>
      </c>
      <c r="M5" s="250"/>
      <c r="N5" s="250"/>
      <c r="O5" s="251"/>
      <c r="Q5" s="243" t="s">
        <v>456</v>
      </c>
      <c r="R5" s="244"/>
      <c r="S5" s="244"/>
      <c r="T5" s="245"/>
      <c r="V5" s="246" t="s">
        <v>9</v>
      </c>
      <c r="W5" s="247"/>
      <c r="X5" s="248"/>
    </row>
    <row r="6" spans="2:25" ht="35.25" customHeight="1" thickBot="1" x14ac:dyDescent="0.35">
      <c r="B6" s="59" t="s">
        <v>420</v>
      </c>
      <c r="C6" s="15" t="s">
        <v>90</v>
      </c>
      <c r="D6" s="16" t="s">
        <v>255</v>
      </c>
      <c r="E6" s="17" t="s">
        <v>89</v>
      </c>
      <c r="G6" s="30" t="s">
        <v>5</v>
      </c>
      <c r="H6" s="31" t="s">
        <v>6</v>
      </c>
      <c r="I6" s="24" t="s">
        <v>44</v>
      </c>
      <c r="J6" s="44" t="s">
        <v>45</v>
      </c>
      <c r="L6" s="43" t="s">
        <v>5</v>
      </c>
      <c r="M6" s="24" t="s">
        <v>6</v>
      </c>
      <c r="N6" s="24" t="s">
        <v>44</v>
      </c>
      <c r="O6" s="44" t="s">
        <v>45</v>
      </c>
      <c r="Q6" s="24" t="s">
        <v>5</v>
      </c>
      <c r="R6" s="24" t="s">
        <v>6</v>
      </c>
      <c r="S6" s="24" t="s">
        <v>44</v>
      </c>
      <c r="T6" s="24" t="s">
        <v>45</v>
      </c>
      <c r="V6" s="9" t="s">
        <v>5</v>
      </c>
      <c r="W6" s="10" t="s">
        <v>6</v>
      </c>
      <c r="X6" s="10" t="s">
        <v>43</v>
      </c>
      <c r="Y6" s="109" t="s">
        <v>16</v>
      </c>
    </row>
    <row r="7" spans="2:25" ht="16.5" customHeight="1" x14ac:dyDescent="0.3">
      <c r="B7" s="260" t="s">
        <v>92</v>
      </c>
      <c r="C7" s="64" t="s">
        <v>206</v>
      </c>
      <c r="D7" s="1" t="s">
        <v>244</v>
      </c>
      <c r="E7" s="53" t="s">
        <v>66</v>
      </c>
      <c r="G7" s="27"/>
      <c r="H7" s="25"/>
      <c r="I7" s="25">
        <f t="shared" ref="I7" si="0">ABS(G7-X7)</f>
        <v>1230885.06</v>
      </c>
      <c r="J7" s="25">
        <f t="shared" ref="J7" si="1">ABS(H7-X7)</f>
        <v>1230885.06</v>
      </c>
      <c r="L7" s="27">
        <v>15009216.31875</v>
      </c>
      <c r="M7" s="27">
        <v>15009216.31875</v>
      </c>
      <c r="N7" s="25">
        <f t="shared" ref="N7" si="2">ABS(L7-X7)</f>
        <v>13778331.258749999</v>
      </c>
      <c r="O7" s="25">
        <f t="shared" ref="O7" si="3">ABS(M7-X7)</f>
        <v>13778331.258749999</v>
      </c>
      <c r="Q7" s="25">
        <v>26294.97</v>
      </c>
      <c r="R7" s="25">
        <v>26294.97</v>
      </c>
      <c r="S7" s="25">
        <f t="shared" ref="S7" si="4">ABS(Q7-X7)</f>
        <v>1204590.0900000001</v>
      </c>
      <c r="T7" s="25">
        <f t="shared" ref="T7" si="5">ABS(R7-X7)</f>
        <v>1204590.0900000001</v>
      </c>
      <c r="V7" s="11">
        <v>1230885.06</v>
      </c>
      <c r="W7" s="11">
        <v>1230885.06</v>
      </c>
      <c r="X7" s="12">
        <f>AVERAGE(V7:W7)</f>
        <v>1230885.06</v>
      </c>
      <c r="Y7" s="94">
        <f>(STDEVA(V7:W7)/AVERAGE(W7:W7))*100</f>
        <v>0</v>
      </c>
    </row>
    <row r="8" spans="2:25" ht="16.5" customHeight="1" x14ac:dyDescent="0.3">
      <c r="B8" s="261"/>
      <c r="C8" s="144" t="s">
        <v>205</v>
      </c>
      <c r="D8" s="145" t="s">
        <v>382</v>
      </c>
      <c r="E8" s="146" t="s">
        <v>63</v>
      </c>
      <c r="G8" s="28"/>
      <c r="H8" s="26"/>
      <c r="I8" s="25">
        <f t="shared" ref="I8:I71" si="6">ABS(G8-X8)</f>
        <v>0</v>
      </c>
      <c r="J8" s="25">
        <f t="shared" ref="J8:J71" si="7">ABS(H8-X8)</f>
        <v>0</v>
      </c>
      <c r="L8" s="28">
        <v>21959422.03125</v>
      </c>
      <c r="M8" s="28">
        <v>21959422.03125</v>
      </c>
      <c r="N8" s="25">
        <f t="shared" ref="N8:N71" si="8">ABS(L8-X8)</f>
        <v>21959422.03125</v>
      </c>
      <c r="O8" s="25">
        <f t="shared" ref="O8:O71" si="9">ABS(M8-X8)</f>
        <v>21959422.03125</v>
      </c>
      <c r="Q8" s="26">
        <v>372517.12</v>
      </c>
      <c r="R8" s="26">
        <v>372517.12</v>
      </c>
      <c r="S8" s="25">
        <f t="shared" ref="S8:S71" si="10">ABS(Q8-X8)</f>
        <v>372517.12</v>
      </c>
      <c r="T8" s="25">
        <f t="shared" ref="T8:T71" si="11">ABS(R8-X8)</f>
        <v>372517.12</v>
      </c>
      <c r="V8" s="13">
        <v>0</v>
      </c>
      <c r="W8" s="13">
        <v>0</v>
      </c>
      <c r="X8" s="12">
        <f t="shared" ref="X8:X75" si="12">AVERAGE(V8:W8)</f>
        <v>0</v>
      </c>
      <c r="Y8" s="94" t="e">
        <f t="shared" ref="Y8:Y72" si="13">(STDEVA(V8:W8)/AVERAGE(W8:W8))*100</f>
        <v>#DIV/0!</v>
      </c>
    </row>
    <row r="9" spans="2:25" ht="16.5" customHeight="1" x14ac:dyDescent="0.3">
      <c r="B9" s="261"/>
      <c r="C9" s="64" t="s">
        <v>205</v>
      </c>
      <c r="D9" s="1" t="s">
        <v>418</v>
      </c>
      <c r="E9" s="53" t="s">
        <v>245</v>
      </c>
      <c r="G9" s="27"/>
      <c r="H9" s="25"/>
      <c r="I9" s="25">
        <f t="shared" si="6"/>
        <v>0</v>
      </c>
      <c r="J9" s="25">
        <f t="shared" si="7"/>
        <v>0</v>
      </c>
      <c r="L9" s="27">
        <v>95479597.787499994</v>
      </c>
      <c r="M9" s="27">
        <v>95479597.787499994</v>
      </c>
      <c r="N9" s="25">
        <f t="shared" si="8"/>
        <v>95479597.787499994</v>
      </c>
      <c r="O9" s="25">
        <f t="shared" si="9"/>
        <v>95479597.787499994</v>
      </c>
      <c r="Q9" s="25"/>
      <c r="R9" s="25"/>
      <c r="S9" s="25">
        <f t="shared" si="10"/>
        <v>0</v>
      </c>
      <c r="T9" s="25">
        <f t="shared" si="11"/>
        <v>0</v>
      </c>
      <c r="V9" s="11">
        <v>0</v>
      </c>
      <c r="W9" s="11">
        <v>0</v>
      </c>
      <c r="X9" s="12">
        <f t="shared" si="12"/>
        <v>0</v>
      </c>
      <c r="Y9" s="94" t="e">
        <f t="shared" si="13"/>
        <v>#DIV/0!</v>
      </c>
    </row>
    <row r="10" spans="2:25" ht="16.5" customHeight="1" x14ac:dyDescent="0.3">
      <c r="B10" s="261"/>
      <c r="C10" s="18" t="s">
        <v>205</v>
      </c>
      <c r="D10" s="1" t="s">
        <v>383</v>
      </c>
      <c r="E10" s="53" t="s">
        <v>65</v>
      </c>
      <c r="G10" s="27"/>
      <c r="H10" s="25"/>
      <c r="I10" s="25">
        <f t="shared" si="6"/>
        <v>0</v>
      </c>
      <c r="J10" s="25">
        <f t="shared" si="7"/>
        <v>0</v>
      </c>
      <c r="L10" s="27"/>
      <c r="M10" s="25"/>
      <c r="N10" s="25">
        <f t="shared" si="8"/>
        <v>0</v>
      </c>
      <c r="O10" s="25">
        <f t="shared" si="9"/>
        <v>0</v>
      </c>
      <c r="Q10" s="25">
        <v>11998.81</v>
      </c>
      <c r="R10" s="25">
        <v>11998.81</v>
      </c>
      <c r="S10" s="25">
        <f t="shared" si="10"/>
        <v>11998.81</v>
      </c>
      <c r="T10" s="25">
        <f t="shared" si="11"/>
        <v>11998.81</v>
      </c>
      <c r="V10" s="11">
        <v>0</v>
      </c>
      <c r="W10" s="11">
        <v>0</v>
      </c>
      <c r="X10" s="12">
        <f t="shared" si="12"/>
        <v>0</v>
      </c>
      <c r="Y10" s="94" t="e">
        <f t="shared" si="13"/>
        <v>#DIV/0!</v>
      </c>
    </row>
    <row r="11" spans="2:25" ht="16.5" customHeight="1" x14ac:dyDescent="0.3">
      <c r="B11" s="261"/>
      <c r="C11" s="144" t="s">
        <v>205</v>
      </c>
      <c r="D11" s="145" t="s">
        <v>384</v>
      </c>
      <c r="E11" s="146" t="s">
        <v>64</v>
      </c>
      <c r="G11" s="28"/>
      <c r="H11" s="26"/>
      <c r="I11" s="25">
        <f t="shared" si="6"/>
        <v>0</v>
      </c>
      <c r="J11" s="25">
        <f t="shared" si="7"/>
        <v>0</v>
      </c>
      <c r="L11" s="28"/>
      <c r="M11" s="26"/>
      <c r="N11" s="25">
        <f t="shared" si="8"/>
        <v>0</v>
      </c>
      <c r="O11" s="25">
        <f t="shared" si="9"/>
        <v>0</v>
      </c>
      <c r="Q11" s="26"/>
      <c r="R11" s="26"/>
      <c r="S11" s="25">
        <f t="shared" si="10"/>
        <v>0</v>
      </c>
      <c r="T11" s="25">
        <f t="shared" si="11"/>
        <v>0</v>
      </c>
      <c r="V11" s="13">
        <v>0</v>
      </c>
      <c r="W11" s="13">
        <v>0</v>
      </c>
      <c r="X11" s="12">
        <f t="shared" si="12"/>
        <v>0</v>
      </c>
      <c r="Y11" s="94" t="e">
        <f t="shared" si="13"/>
        <v>#DIV/0!</v>
      </c>
    </row>
    <row r="12" spans="2:25" ht="16.5" customHeight="1" x14ac:dyDescent="0.3">
      <c r="B12" s="261"/>
      <c r="C12" s="18" t="s">
        <v>208</v>
      </c>
      <c r="D12" s="1" t="s">
        <v>246</v>
      </c>
      <c r="E12" s="53" t="s">
        <v>67</v>
      </c>
      <c r="G12" s="27"/>
      <c r="H12" s="25"/>
      <c r="I12" s="25">
        <f t="shared" si="6"/>
        <v>0</v>
      </c>
      <c r="J12" s="25">
        <f t="shared" si="7"/>
        <v>0</v>
      </c>
      <c r="L12" s="27"/>
      <c r="M12" s="25"/>
      <c r="N12" s="25">
        <f t="shared" si="8"/>
        <v>0</v>
      </c>
      <c r="O12" s="25">
        <f t="shared" si="9"/>
        <v>0</v>
      </c>
      <c r="Q12" s="25">
        <v>1757.59</v>
      </c>
      <c r="R12" s="25">
        <v>1757.59</v>
      </c>
      <c r="S12" s="25">
        <f t="shared" si="10"/>
        <v>1757.59</v>
      </c>
      <c r="T12" s="25">
        <f t="shared" si="11"/>
        <v>1757.59</v>
      </c>
      <c r="V12" s="11">
        <v>0</v>
      </c>
      <c r="W12" s="11">
        <v>0</v>
      </c>
      <c r="X12" s="12">
        <f t="shared" si="12"/>
        <v>0</v>
      </c>
      <c r="Y12" s="94" t="e">
        <f t="shared" si="13"/>
        <v>#DIV/0!</v>
      </c>
    </row>
    <row r="13" spans="2:25" ht="16.5" customHeight="1" x14ac:dyDescent="0.3">
      <c r="B13" s="261"/>
      <c r="C13" s="144" t="s">
        <v>207</v>
      </c>
      <c r="D13" s="145" t="s">
        <v>247</v>
      </c>
      <c r="E13" s="146" t="s">
        <v>68</v>
      </c>
      <c r="G13" s="28"/>
      <c r="H13" s="26"/>
      <c r="I13" s="25">
        <f t="shared" si="6"/>
        <v>0</v>
      </c>
      <c r="J13" s="25">
        <f t="shared" si="7"/>
        <v>0</v>
      </c>
      <c r="L13" s="28"/>
      <c r="M13" s="26"/>
      <c r="N13" s="25">
        <f t="shared" si="8"/>
        <v>0</v>
      </c>
      <c r="O13" s="25">
        <f t="shared" si="9"/>
        <v>0</v>
      </c>
      <c r="Q13" s="26"/>
      <c r="R13" s="26"/>
      <c r="S13" s="25">
        <f t="shared" si="10"/>
        <v>0</v>
      </c>
      <c r="T13" s="25">
        <f t="shared" si="11"/>
        <v>0</v>
      </c>
      <c r="V13" s="13">
        <v>0</v>
      </c>
      <c r="W13" s="13">
        <v>0</v>
      </c>
      <c r="X13" s="12">
        <f t="shared" si="12"/>
        <v>0</v>
      </c>
      <c r="Y13" s="94" t="e">
        <f t="shared" si="13"/>
        <v>#DIV/0!</v>
      </c>
    </row>
    <row r="14" spans="2:25" ht="16.5" customHeight="1" x14ac:dyDescent="0.3">
      <c r="B14" s="261"/>
      <c r="C14" s="18" t="s">
        <v>209</v>
      </c>
      <c r="D14" s="1" t="s">
        <v>248</v>
      </c>
      <c r="E14" s="54" t="s">
        <v>71</v>
      </c>
      <c r="G14" s="27"/>
      <c r="H14" s="25"/>
      <c r="I14" s="25">
        <f t="shared" si="6"/>
        <v>0</v>
      </c>
      <c r="J14" s="25">
        <f t="shared" si="7"/>
        <v>0</v>
      </c>
      <c r="L14" s="27"/>
      <c r="M14" s="25"/>
      <c r="N14" s="25">
        <f t="shared" si="8"/>
        <v>0</v>
      </c>
      <c r="O14" s="25">
        <f t="shared" si="9"/>
        <v>0</v>
      </c>
      <c r="Q14" s="25"/>
      <c r="R14" s="25"/>
      <c r="S14" s="25">
        <f t="shared" si="10"/>
        <v>0</v>
      </c>
      <c r="T14" s="25">
        <f t="shared" si="11"/>
        <v>0</v>
      </c>
      <c r="V14" s="11">
        <v>0</v>
      </c>
      <c r="W14" s="11">
        <v>0</v>
      </c>
      <c r="X14" s="12">
        <f t="shared" si="12"/>
        <v>0</v>
      </c>
      <c r="Y14" s="94" t="e">
        <f t="shared" si="13"/>
        <v>#DIV/0!</v>
      </c>
    </row>
    <row r="15" spans="2:25" ht="16.5" customHeight="1" x14ac:dyDescent="0.3">
      <c r="B15" s="261"/>
      <c r="C15" s="144" t="s">
        <v>205</v>
      </c>
      <c r="D15" s="145" t="s">
        <v>467</v>
      </c>
      <c r="E15" s="54" t="s">
        <v>399</v>
      </c>
      <c r="G15" s="28"/>
      <c r="H15" s="26"/>
      <c r="I15" s="25">
        <f t="shared" si="6"/>
        <v>0</v>
      </c>
      <c r="J15" s="25">
        <f t="shared" si="7"/>
        <v>0</v>
      </c>
      <c r="L15" s="28"/>
      <c r="M15" s="26"/>
      <c r="N15" s="25">
        <f t="shared" si="8"/>
        <v>0</v>
      </c>
      <c r="O15" s="25">
        <f t="shared" si="9"/>
        <v>0</v>
      </c>
      <c r="Q15" s="26"/>
      <c r="R15" s="26"/>
      <c r="S15" s="25">
        <f t="shared" si="10"/>
        <v>0</v>
      </c>
      <c r="T15" s="25">
        <f t="shared" si="11"/>
        <v>0</v>
      </c>
      <c r="V15" s="13">
        <v>0</v>
      </c>
      <c r="W15" s="13">
        <v>0</v>
      </c>
      <c r="X15" s="12">
        <f t="shared" si="12"/>
        <v>0</v>
      </c>
      <c r="Y15" s="94" t="e">
        <f t="shared" si="13"/>
        <v>#DIV/0!</v>
      </c>
    </row>
    <row r="16" spans="2:25" ht="16.5" customHeight="1" x14ac:dyDescent="0.3">
      <c r="B16" s="261"/>
      <c r="C16" s="18" t="s">
        <v>210</v>
      </c>
      <c r="D16" s="1" t="s">
        <v>249</v>
      </c>
      <c r="E16" s="53" t="s">
        <v>12</v>
      </c>
      <c r="G16" s="27"/>
      <c r="H16" s="25"/>
      <c r="I16" s="25">
        <f t="shared" si="6"/>
        <v>0</v>
      </c>
      <c r="J16" s="25">
        <f t="shared" si="7"/>
        <v>0</v>
      </c>
      <c r="L16" s="27"/>
      <c r="M16" s="25"/>
      <c r="N16" s="25">
        <f t="shared" si="8"/>
        <v>0</v>
      </c>
      <c r="O16" s="25">
        <f t="shared" si="9"/>
        <v>0</v>
      </c>
      <c r="Q16" s="25"/>
      <c r="R16" s="25"/>
      <c r="S16" s="25">
        <f t="shared" si="10"/>
        <v>0</v>
      </c>
      <c r="T16" s="25">
        <f t="shared" si="11"/>
        <v>0</v>
      </c>
      <c r="V16" s="11">
        <v>0</v>
      </c>
      <c r="W16" s="11">
        <v>0</v>
      </c>
      <c r="X16" s="12">
        <f t="shared" si="12"/>
        <v>0</v>
      </c>
      <c r="Y16" s="94" t="e">
        <f t="shared" si="13"/>
        <v>#DIV/0!</v>
      </c>
    </row>
    <row r="17" spans="2:25" ht="16.5" customHeight="1" x14ac:dyDescent="0.3">
      <c r="B17" s="261"/>
      <c r="C17" s="144" t="s">
        <v>210</v>
      </c>
      <c r="D17" s="145" t="s">
        <v>250</v>
      </c>
      <c r="E17" s="146" t="s">
        <v>70</v>
      </c>
      <c r="G17" s="28"/>
      <c r="H17" s="26"/>
      <c r="I17" s="25">
        <f t="shared" si="6"/>
        <v>0</v>
      </c>
      <c r="J17" s="25">
        <f t="shared" si="7"/>
        <v>0</v>
      </c>
      <c r="L17" s="28"/>
      <c r="M17" s="26"/>
      <c r="N17" s="25">
        <f t="shared" si="8"/>
        <v>0</v>
      </c>
      <c r="O17" s="25">
        <f t="shared" si="9"/>
        <v>0</v>
      </c>
      <c r="Q17" s="26"/>
      <c r="R17" s="26"/>
      <c r="S17" s="25">
        <f t="shared" si="10"/>
        <v>0</v>
      </c>
      <c r="T17" s="25">
        <f t="shared" si="11"/>
        <v>0</v>
      </c>
      <c r="V17" s="13">
        <v>0</v>
      </c>
      <c r="W17" s="13">
        <v>0</v>
      </c>
      <c r="X17" s="12">
        <f t="shared" si="12"/>
        <v>0</v>
      </c>
      <c r="Y17" s="94" t="e">
        <f t="shared" si="13"/>
        <v>#DIV/0!</v>
      </c>
    </row>
    <row r="18" spans="2:25" ht="16.5" customHeight="1" x14ac:dyDescent="0.3">
      <c r="B18" s="261"/>
      <c r="C18" s="18" t="s">
        <v>205</v>
      </c>
      <c r="D18" s="1" t="s">
        <v>380</v>
      </c>
      <c r="E18" s="53" t="s">
        <v>377</v>
      </c>
      <c r="G18" s="27"/>
      <c r="H18" s="25"/>
      <c r="I18" s="25">
        <f t="shared" si="6"/>
        <v>0</v>
      </c>
      <c r="J18" s="25">
        <f t="shared" si="7"/>
        <v>0</v>
      </c>
      <c r="L18" s="27"/>
      <c r="M18" s="25"/>
      <c r="N18" s="25">
        <f t="shared" si="8"/>
        <v>0</v>
      </c>
      <c r="O18" s="25">
        <f t="shared" si="9"/>
        <v>0</v>
      </c>
      <c r="Q18" s="25"/>
      <c r="R18" s="25"/>
      <c r="S18" s="25">
        <f t="shared" si="10"/>
        <v>0</v>
      </c>
      <c r="T18" s="25">
        <f t="shared" si="11"/>
        <v>0</v>
      </c>
      <c r="V18" s="11">
        <v>0</v>
      </c>
      <c r="W18" s="11">
        <v>0</v>
      </c>
      <c r="X18" s="12">
        <f t="shared" si="12"/>
        <v>0</v>
      </c>
      <c r="Y18" s="94" t="e">
        <f t="shared" si="13"/>
        <v>#DIV/0!</v>
      </c>
    </row>
    <row r="19" spans="2:25" ht="16.5" customHeight="1" x14ac:dyDescent="0.3">
      <c r="B19" s="261"/>
      <c r="C19" s="144" t="s">
        <v>205</v>
      </c>
      <c r="D19" s="145" t="s">
        <v>381</v>
      </c>
      <c r="E19" s="146" t="s">
        <v>378</v>
      </c>
      <c r="G19" s="27"/>
      <c r="H19" s="25"/>
      <c r="I19" s="25">
        <f t="shared" si="6"/>
        <v>870631.35</v>
      </c>
      <c r="J19" s="25">
        <f t="shared" si="7"/>
        <v>870631.35</v>
      </c>
      <c r="L19" s="27"/>
      <c r="M19" s="27"/>
      <c r="N19" s="25"/>
      <c r="O19" s="25"/>
      <c r="Q19" s="25"/>
      <c r="R19" s="25"/>
      <c r="S19" s="25">
        <f t="shared" si="10"/>
        <v>870631.35</v>
      </c>
      <c r="T19" s="25">
        <f t="shared" si="11"/>
        <v>870631.35</v>
      </c>
      <c r="V19" s="11">
        <v>870631.35</v>
      </c>
      <c r="W19" s="11">
        <v>870631.35</v>
      </c>
      <c r="X19" s="12">
        <f t="shared" ref="X19" si="14">AVERAGE(V19:W19)</f>
        <v>870631.35</v>
      </c>
      <c r="Y19" s="94">
        <f t="shared" si="13"/>
        <v>0</v>
      </c>
    </row>
    <row r="20" spans="2:25" ht="16.5" customHeight="1" x14ac:dyDescent="0.3">
      <c r="B20" s="261"/>
      <c r="C20" s="18" t="s">
        <v>205</v>
      </c>
      <c r="D20" s="1" t="s">
        <v>379</v>
      </c>
      <c r="E20" s="53" t="s">
        <v>376</v>
      </c>
      <c r="G20" s="28"/>
      <c r="H20" s="26"/>
      <c r="I20" s="25" t="e">
        <f t="shared" si="6"/>
        <v>#DIV/0!</v>
      </c>
      <c r="J20" s="25" t="e">
        <f t="shared" si="7"/>
        <v>#DIV/0!</v>
      </c>
      <c r="L20" s="28"/>
      <c r="M20" s="26"/>
      <c r="N20" s="25" t="e">
        <f t="shared" si="8"/>
        <v>#DIV/0!</v>
      </c>
      <c r="O20" s="25" t="e">
        <f t="shared" si="9"/>
        <v>#DIV/0!</v>
      </c>
      <c r="Q20" s="26">
        <v>29149.29</v>
      </c>
      <c r="R20" s="26">
        <v>29149.29</v>
      </c>
      <c r="S20" s="25" t="e">
        <f t="shared" si="10"/>
        <v>#DIV/0!</v>
      </c>
      <c r="T20" s="25" t="e">
        <f t="shared" si="11"/>
        <v>#DIV/0!</v>
      </c>
      <c r="V20" s="13"/>
      <c r="W20" s="13"/>
      <c r="X20" s="12" t="e">
        <f t="shared" si="12"/>
        <v>#DIV/0!</v>
      </c>
      <c r="Y20" s="94" t="e">
        <f t="shared" si="13"/>
        <v>#DIV/0!</v>
      </c>
    </row>
    <row r="21" spans="2:25" ht="16.5" customHeight="1" x14ac:dyDescent="0.3">
      <c r="B21" s="261"/>
      <c r="C21" s="144" t="s">
        <v>211</v>
      </c>
      <c r="D21" s="145" t="s">
        <v>251</v>
      </c>
      <c r="E21" s="146" t="s">
        <v>69</v>
      </c>
      <c r="G21" s="27"/>
      <c r="H21" s="25"/>
      <c r="I21" s="25" t="e">
        <f t="shared" si="6"/>
        <v>#DIV/0!</v>
      </c>
      <c r="J21" s="25" t="e">
        <f t="shared" si="7"/>
        <v>#DIV/0!</v>
      </c>
      <c r="L21" s="27">
        <v>634599.12</v>
      </c>
      <c r="M21" s="27">
        <v>634599.12</v>
      </c>
      <c r="N21" s="25" t="e">
        <f t="shared" si="8"/>
        <v>#DIV/0!</v>
      </c>
      <c r="O21" s="25" t="e">
        <f t="shared" si="9"/>
        <v>#DIV/0!</v>
      </c>
      <c r="Q21" s="25">
        <v>17473.62</v>
      </c>
      <c r="R21" s="25">
        <v>17473.62</v>
      </c>
      <c r="S21" s="25" t="e">
        <f t="shared" si="10"/>
        <v>#DIV/0!</v>
      </c>
      <c r="T21" s="25" t="e">
        <f t="shared" si="11"/>
        <v>#DIV/0!</v>
      </c>
      <c r="V21" s="11"/>
      <c r="W21" s="11"/>
      <c r="X21" s="12" t="e">
        <f t="shared" si="12"/>
        <v>#DIV/0!</v>
      </c>
      <c r="Y21" s="94" t="e">
        <f t="shared" si="13"/>
        <v>#DIV/0!</v>
      </c>
    </row>
    <row r="22" spans="2:25" ht="16.5" customHeight="1" x14ac:dyDescent="0.3">
      <c r="B22" s="261"/>
      <c r="C22" s="18" t="s">
        <v>205</v>
      </c>
      <c r="D22" s="1" t="s">
        <v>468</v>
      </c>
      <c r="E22" s="53" t="s">
        <v>398</v>
      </c>
      <c r="G22" s="28"/>
      <c r="H22" s="26"/>
      <c r="I22" s="25">
        <f t="shared" si="6"/>
        <v>1139555.82</v>
      </c>
      <c r="J22" s="25">
        <f t="shared" si="7"/>
        <v>1139555.82</v>
      </c>
      <c r="L22" s="28">
        <v>12367459.799999999</v>
      </c>
      <c r="M22" s="28">
        <v>12367459.799999999</v>
      </c>
      <c r="N22" s="25">
        <f t="shared" si="8"/>
        <v>11227903.979999999</v>
      </c>
      <c r="O22" s="25">
        <f t="shared" si="9"/>
        <v>11227903.979999999</v>
      </c>
      <c r="Q22" s="26">
        <v>25479.43</v>
      </c>
      <c r="R22" s="26">
        <v>25479.43</v>
      </c>
      <c r="S22" s="25">
        <f t="shared" si="10"/>
        <v>1114076.3900000001</v>
      </c>
      <c r="T22" s="25">
        <f t="shared" si="11"/>
        <v>1114076.3900000001</v>
      </c>
      <c r="V22" s="13">
        <v>1139555.82</v>
      </c>
      <c r="W22" s="13">
        <v>1139555.82</v>
      </c>
      <c r="X22" s="12">
        <f t="shared" si="12"/>
        <v>1139555.82</v>
      </c>
      <c r="Y22" s="94">
        <f t="shared" si="13"/>
        <v>0</v>
      </c>
    </row>
    <row r="23" spans="2:25" ht="16.5" customHeight="1" x14ac:dyDescent="0.3">
      <c r="B23" s="261"/>
      <c r="C23" s="144" t="s">
        <v>212</v>
      </c>
      <c r="D23" s="145" t="s">
        <v>252</v>
      </c>
      <c r="E23" s="146" t="s">
        <v>72</v>
      </c>
      <c r="G23" s="27"/>
      <c r="H23" s="25"/>
      <c r="I23" s="25">
        <f t="shared" si="6"/>
        <v>1141094.8799999999</v>
      </c>
      <c r="J23" s="25">
        <f t="shared" si="7"/>
        <v>1141094.8799999999</v>
      </c>
      <c r="L23" s="27"/>
      <c r="M23" s="25"/>
      <c r="N23" s="25"/>
      <c r="O23" s="25"/>
      <c r="Q23" s="25"/>
      <c r="R23" s="25"/>
      <c r="S23" s="25">
        <f t="shared" si="10"/>
        <v>1141094.8799999999</v>
      </c>
      <c r="T23" s="25">
        <f t="shared" si="11"/>
        <v>1141094.8799999999</v>
      </c>
      <c r="V23" s="11">
        <v>1141094.8799999999</v>
      </c>
      <c r="W23" s="11">
        <v>1141094.8799999999</v>
      </c>
      <c r="X23" s="12">
        <f t="shared" si="12"/>
        <v>1141094.8799999999</v>
      </c>
      <c r="Y23" s="94">
        <f t="shared" si="13"/>
        <v>0</v>
      </c>
    </row>
    <row r="24" spans="2:25" ht="16.5" customHeight="1" x14ac:dyDescent="0.3">
      <c r="B24" s="261"/>
      <c r="C24" s="18" t="s">
        <v>213</v>
      </c>
      <c r="D24" s="1" t="s">
        <v>253</v>
      </c>
      <c r="E24" s="53" t="s">
        <v>13</v>
      </c>
      <c r="G24" s="28"/>
      <c r="H24" s="26"/>
      <c r="I24" s="25">
        <f t="shared" si="6"/>
        <v>748104.57</v>
      </c>
      <c r="J24" s="25">
        <f t="shared" si="7"/>
        <v>748104.57</v>
      </c>
      <c r="L24" s="28"/>
      <c r="M24" s="26"/>
      <c r="N24" s="25"/>
      <c r="O24" s="25"/>
      <c r="Q24" s="26"/>
      <c r="R24" s="26"/>
      <c r="S24" s="25">
        <f t="shared" si="10"/>
        <v>748104.57</v>
      </c>
      <c r="T24" s="25">
        <f t="shared" si="11"/>
        <v>748104.57</v>
      </c>
      <c r="V24" s="13">
        <v>748104.57</v>
      </c>
      <c r="W24" s="13">
        <v>748104.57</v>
      </c>
      <c r="X24" s="12">
        <f t="shared" si="12"/>
        <v>748104.57</v>
      </c>
      <c r="Y24" s="94">
        <f t="shared" si="13"/>
        <v>0</v>
      </c>
    </row>
    <row r="25" spans="2:25" ht="16.5" customHeight="1" x14ac:dyDescent="0.3">
      <c r="B25" s="261"/>
      <c r="C25" s="144" t="s">
        <v>214</v>
      </c>
      <c r="D25" s="145" t="s">
        <v>254</v>
      </c>
      <c r="E25" s="146" t="s">
        <v>73</v>
      </c>
      <c r="G25" s="27"/>
      <c r="H25" s="25"/>
      <c r="I25" s="25" t="e">
        <f t="shared" si="6"/>
        <v>#DIV/0!</v>
      </c>
      <c r="J25" s="25" t="e">
        <f t="shared" si="7"/>
        <v>#DIV/0!</v>
      </c>
      <c r="L25" s="27"/>
      <c r="M25" s="25"/>
      <c r="N25" s="25" t="e">
        <f t="shared" si="8"/>
        <v>#DIV/0!</v>
      </c>
      <c r="O25" s="25" t="e">
        <f t="shared" si="9"/>
        <v>#DIV/0!</v>
      </c>
      <c r="Q25" s="25"/>
      <c r="R25" s="25"/>
      <c r="S25" s="25" t="e">
        <f t="shared" si="10"/>
        <v>#DIV/0!</v>
      </c>
      <c r="T25" s="25" t="e">
        <f t="shared" si="11"/>
        <v>#DIV/0!</v>
      </c>
      <c r="V25" s="11"/>
      <c r="W25" s="11"/>
      <c r="X25" s="12" t="e">
        <f t="shared" si="12"/>
        <v>#DIV/0!</v>
      </c>
      <c r="Y25" s="94" t="e">
        <f t="shared" si="13"/>
        <v>#DIV/0!</v>
      </c>
    </row>
    <row r="26" spans="2:25" ht="16.5" customHeight="1" x14ac:dyDescent="0.3">
      <c r="B26" s="261"/>
      <c r="C26" s="18" t="s">
        <v>214</v>
      </c>
      <c r="D26" s="1" t="s">
        <v>1</v>
      </c>
      <c r="E26" s="53" t="s">
        <v>74</v>
      </c>
      <c r="G26" s="28"/>
      <c r="H26" s="26"/>
      <c r="I26" s="25" t="e">
        <f t="shared" si="6"/>
        <v>#DIV/0!</v>
      </c>
      <c r="J26" s="25" t="e">
        <f t="shared" si="7"/>
        <v>#DIV/0!</v>
      </c>
      <c r="L26" s="28"/>
      <c r="M26" s="26"/>
      <c r="N26" s="25" t="e">
        <f t="shared" si="8"/>
        <v>#DIV/0!</v>
      </c>
      <c r="O26" s="25" t="e">
        <f t="shared" si="9"/>
        <v>#DIV/0!</v>
      </c>
      <c r="Q26" s="26"/>
      <c r="R26" s="26"/>
      <c r="S26" s="25" t="e">
        <f t="shared" si="10"/>
        <v>#DIV/0!</v>
      </c>
      <c r="T26" s="25" t="e">
        <f t="shared" si="11"/>
        <v>#DIV/0!</v>
      </c>
      <c r="V26" s="13"/>
      <c r="W26" s="13"/>
      <c r="X26" s="12" t="e">
        <f t="shared" si="12"/>
        <v>#DIV/0!</v>
      </c>
      <c r="Y26" s="94" t="e">
        <f t="shared" si="13"/>
        <v>#DIV/0!</v>
      </c>
    </row>
    <row r="27" spans="2:25" ht="16.5" customHeight="1" x14ac:dyDescent="0.3">
      <c r="B27" s="261"/>
      <c r="C27" s="144" t="s">
        <v>205</v>
      </c>
      <c r="D27" s="145" t="s">
        <v>469</v>
      </c>
      <c r="E27" s="146" t="s">
        <v>400</v>
      </c>
      <c r="G27" s="27"/>
      <c r="H27" s="25"/>
      <c r="I27" s="25" t="e">
        <f t="shared" si="6"/>
        <v>#DIV/0!</v>
      </c>
      <c r="J27" s="25" t="e">
        <f t="shared" si="7"/>
        <v>#DIV/0!</v>
      </c>
      <c r="L27" s="27"/>
      <c r="M27" s="25"/>
      <c r="N27" s="25" t="e">
        <f t="shared" si="8"/>
        <v>#DIV/0!</v>
      </c>
      <c r="O27" s="25" t="e">
        <f t="shared" si="9"/>
        <v>#DIV/0!</v>
      </c>
      <c r="Q27" s="25"/>
      <c r="R27" s="25"/>
      <c r="S27" s="25" t="e">
        <f t="shared" si="10"/>
        <v>#DIV/0!</v>
      </c>
      <c r="T27" s="25" t="e">
        <f t="shared" si="11"/>
        <v>#DIV/0!</v>
      </c>
      <c r="V27" s="11"/>
      <c r="W27" s="11"/>
      <c r="X27" s="12" t="e">
        <f t="shared" si="12"/>
        <v>#DIV/0!</v>
      </c>
      <c r="Y27" s="94" t="e">
        <f t="shared" si="13"/>
        <v>#DIV/0!</v>
      </c>
    </row>
    <row r="28" spans="2:25" ht="16.5" customHeight="1" x14ac:dyDescent="0.3">
      <c r="B28" s="261"/>
      <c r="C28" s="18" t="s">
        <v>213</v>
      </c>
      <c r="D28" s="1" t="s">
        <v>256</v>
      </c>
      <c r="E28" s="53" t="s">
        <v>75</v>
      </c>
      <c r="G28" s="28"/>
      <c r="H28" s="26"/>
      <c r="I28" s="25" t="e">
        <f t="shared" si="6"/>
        <v>#DIV/0!</v>
      </c>
      <c r="J28" s="25" t="e">
        <f t="shared" si="7"/>
        <v>#DIV/0!</v>
      </c>
      <c r="L28" s="28"/>
      <c r="M28" s="26"/>
      <c r="N28" s="25" t="e">
        <f t="shared" si="8"/>
        <v>#DIV/0!</v>
      </c>
      <c r="O28" s="25" t="e">
        <f t="shared" si="9"/>
        <v>#DIV/0!</v>
      </c>
      <c r="Q28" s="26"/>
      <c r="R28" s="26"/>
      <c r="S28" s="25" t="e">
        <f t="shared" si="10"/>
        <v>#DIV/0!</v>
      </c>
      <c r="T28" s="25" t="e">
        <f t="shared" si="11"/>
        <v>#DIV/0!</v>
      </c>
      <c r="V28" s="13"/>
      <c r="W28" s="13"/>
      <c r="X28" s="12" t="e">
        <f t="shared" si="12"/>
        <v>#DIV/0!</v>
      </c>
      <c r="Y28" s="94" t="e">
        <f t="shared" si="13"/>
        <v>#DIV/0!</v>
      </c>
    </row>
    <row r="29" spans="2:25" ht="16.5" customHeight="1" x14ac:dyDescent="0.3">
      <c r="B29" s="261"/>
      <c r="C29" s="144" t="s">
        <v>213</v>
      </c>
      <c r="D29" s="145" t="s">
        <v>257</v>
      </c>
      <c r="E29" s="146" t="s">
        <v>76</v>
      </c>
      <c r="G29" s="27"/>
      <c r="H29" s="25"/>
      <c r="I29" s="25" t="e">
        <f t="shared" si="6"/>
        <v>#DIV/0!</v>
      </c>
      <c r="J29" s="25" t="e">
        <f t="shared" si="7"/>
        <v>#DIV/0!</v>
      </c>
      <c r="L29" s="27"/>
      <c r="M29" s="25"/>
      <c r="N29" s="25" t="e">
        <f t="shared" si="8"/>
        <v>#DIV/0!</v>
      </c>
      <c r="O29" s="25" t="e">
        <f t="shared" si="9"/>
        <v>#DIV/0!</v>
      </c>
      <c r="Q29" s="25"/>
      <c r="R29" s="25"/>
      <c r="S29" s="25" t="e">
        <f t="shared" si="10"/>
        <v>#DIV/0!</v>
      </c>
      <c r="T29" s="25" t="e">
        <f t="shared" si="11"/>
        <v>#DIV/0!</v>
      </c>
      <c r="V29" s="11"/>
      <c r="W29" s="11"/>
      <c r="X29" s="12" t="e">
        <f t="shared" si="12"/>
        <v>#DIV/0!</v>
      </c>
      <c r="Y29" s="94" t="e">
        <f t="shared" si="13"/>
        <v>#DIV/0!</v>
      </c>
    </row>
    <row r="30" spans="2:25" ht="16.5" customHeight="1" x14ac:dyDescent="0.3">
      <c r="B30" s="261"/>
      <c r="C30" s="18" t="s">
        <v>213</v>
      </c>
      <c r="D30" s="1" t="s">
        <v>258</v>
      </c>
      <c r="E30" s="53" t="s">
        <v>77</v>
      </c>
      <c r="G30" s="28"/>
      <c r="H30" s="26"/>
      <c r="I30" s="25" t="e">
        <f t="shared" si="6"/>
        <v>#DIV/0!</v>
      </c>
      <c r="J30" s="25" t="e">
        <f t="shared" si="7"/>
        <v>#DIV/0!</v>
      </c>
      <c r="L30" s="28"/>
      <c r="M30" s="26"/>
      <c r="N30" s="25" t="e">
        <f t="shared" si="8"/>
        <v>#DIV/0!</v>
      </c>
      <c r="O30" s="25" t="e">
        <f t="shared" si="9"/>
        <v>#DIV/0!</v>
      </c>
      <c r="Q30" s="26"/>
      <c r="R30" s="26"/>
      <c r="S30" s="25" t="e">
        <f t="shared" si="10"/>
        <v>#DIV/0!</v>
      </c>
      <c r="T30" s="25" t="e">
        <f t="shared" si="11"/>
        <v>#DIV/0!</v>
      </c>
      <c r="V30" s="13"/>
      <c r="W30" s="13"/>
      <c r="X30" s="12" t="e">
        <f t="shared" si="12"/>
        <v>#DIV/0!</v>
      </c>
      <c r="Y30" s="94" t="e">
        <f t="shared" si="13"/>
        <v>#DIV/0!</v>
      </c>
    </row>
    <row r="31" spans="2:25" ht="16.5" customHeight="1" x14ac:dyDescent="0.3">
      <c r="B31" s="261"/>
      <c r="C31" s="144" t="s">
        <v>215</v>
      </c>
      <c r="D31" s="145" t="s">
        <v>259</v>
      </c>
      <c r="E31" s="146" t="s">
        <v>78</v>
      </c>
      <c r="G31" s="27"/>
      <c r="H31" s="25"/>
      <c r="I31" s="25" t="e">
        <f t="shared" si="6"/>
        <v>#DIV/0!</v>
      </c>
      <c r="J31" s="25" t="e">
        <f t="shared" si="7"/>
        <v>#DIV/0!</v>
      </c>
      <c r="L31" s="27"/>
      <c r="M31" s="25"/>
      <c r="N31" s="25" t="e">
        <f t="shared" si="8"/>
        <v>#DIV/0!</v>
      </c>
      <c r="O31" s="25" t="e">
        <f t="shared" si="9"/>
        <v>#DIV/0!</v>
      </c>
      <c r="Q31" s="25"/>
      <c r="R31" s="25"/>
      <c r="S31" s="25" t="e">
        <f t="shared" si="10"/>
        <v>#DIV/0!</v>
      </c>
      <c r="T31" s="25" t="e">
        <f t="shared" si="11"/>
        <v>#DIV/0!</v>
      </c>
      <c r="V31" s="11"/>
      <c r="W31" s="11"/>
      <c r="X31" s="12" t="e">
        <f t="shared" si="12"/>
        <v>#DIV/0!</v>
      </c>
      <c r="Y31" s="94" t="e">
        <f t="shared" si="13"/>
        <v>#DIV/0!</v>
      </c>
    </row>
    <row r="32" spans="2:25" ht="16.5" customHeight="1" x14ac:dyDescent="0.3">
      <c r="B32" s="261"/>
      <c r="C32" s="18" t="s">
        <v>216</v>
      </c>
      <c r="D32" s="1" t="s">
        <v>260</v>
      </c>
      <c r="E32" s="53" t="s">
        <v>79</v>
      </c>
      <c r="G32" s="28"/>
      <c r="H32" s="26"/>
      <c r="I32" s="25" t="e">
        <f t="shared" si="6"/>
        <v>#DIV/0!</v>
      </c>
      <c r="J32" s="25" t="e">
        <f t="shared" si="7"/>
        <v>#DIV/0!</v>
      </c>
      <c r="L32" s="28"/>
      <c r="M32" s="26"/>
      <c r="N32" s="25" t="e">
        <f t="shared" si="8"/>
        <v>#DIV/0!</v>
      </c>
      <c r="O32" s="25" t="e">
        <f t="shared" si="9"/>
        <v>#DIV/0!</v>
      </c>
      <c r="Q32" s="26"/>
      <c r="R32" s="26"/>
      <c r="S32" s="25" t="e">
        <f t="shared" si="10"/>
        <v>#DIV/0!</v>
      </c>
      <c r="T32" s="25" t="e">
        <f t="shared" si="11"/>
        <v>#DIV/0!</v>
      </c>
      <c r="V32" s="13"/>
      <c r="W32" s="13"/>
      <c r="X32" s="12" t="e">
        <f t="shared" si="12"/>
        <v>#DIV/0!</v>
      </c>
      <c r="Y32" s="94" t="e">
        <f t="shared" si="13"/>
        <v>#DIV/0!</v>
      </c>
    </row>
    <row r="33" spans="2:25" ht="16.5" customHeight="1" x14ac:dyDescent="0.3">
      <c r="B33" s="261"/>
      <c r="C33" s="144" t="s">
        <v>215</v>
      </c>
      <c r="D33" s="147" t="s">
        <v>261</v>
      </c>
      <c r="E33" s="146" t="s">
        <v>80</v>
      </c>
      <c r="G33" s="27"/>
      <c r="H33" s="25"/>
      <c r="I33" s="25" t="e">
        <f t="shared" si="6"/>
        <v>#DIV/0!</v>
      </c>
      <c r="J33" s="25" t="e">
        <f t="shared" si="7"/>
        <v>#DIV/0!</v>
      </c>
      <c r="L33" s="28"/>
      <c r="M33" s="26"/>
      <c r="N33" s="25" t="e">
        <f t="shared" si="8"/>
        <v>#DIV/0!</v>
      </c>
      <c r="O33" s="25" t="e">
        <f t="shared" si="9"/>
        <v>#DIV/0!</v>
      </c>
      <c r="Q33" s="26"/>
      <c r="R33" s="26"/>
      <c r="S33" s="25" t="e">
        <f t="shared" si="10"/>
        <v>#DIV/0!</v>
      </c>
      <c r="T33" s="25" t="e">
        <f t="shared" si="11"/>
        <v>#DIV/0!</v>
      </c>
      <c r="V33" s="13"/>
      <c r="W33" s="13"/>
      <c r="X33" s="12" t="e">
        <f t="shared" ref="X33:X36" si="15">AVERAGE(V33:W33)</f>
        <v>#DIV/0!</v>
      </c>
      <c r="Y33" s="94" t="e">
        <f t="shared" si="13"/>
        <v>#DIV/0!</v>
      </c>
    </row>
    <row r="34" spans="2:25" ht="16.5" customHeight="1" x14ac:dyDescent="0.3">
      <c r="B34" s="261"/>
      <c r="C34" s="148" t="s">
        <v>205</v>
      </c>
      <c r="D34" s="56" t="s">
        <v>470</v>
      </c>
      <c r="E34" s="143" t="s">
        <v>471</v>
      </c>
      <c r="G34" s="27">
        <f>SUM(G7:G33)</f>
        <v>0</v>
      </c>
      <c r="H34" s="27">
        <f>SUM(H7:H33)</f>
        <v>0</v>
      </c>
      <c r="I34" s="25">
        <f t="shared" si="6"/>
        <v>5130271.6800000006</v>
      </c>
      <c r="J34" s="25">
        <f t="shared" si="7"/>
        <v>5130271.6800000006</v>
      </c>
      <c r="L34" s="28">
        <f>SUM(L7:L33)</f>
        <v>145450295.0575</v>
      </c>
      <c r="M34" s="28">
        <f>SUM(M7:M33)</f>
        <v>145450295.0575</v>
      </c>
      <c r="N34" s="25">
        <f t="shared" si="8"/>
        <v>140320023.3775</v>
      </c>
      <c r="O34" s="25">
        <f t="shared" si="9"/>
        <v>140320023.3775</v>
      </c>
      <c r="Q34" s="26">
        <f>SUM(Q7:Q33)</f>
        <v>484670.82999999996</v>
      </c>
      <c r="R34" s="26">
        <f>SUM(R7:R33)</f>
        <v>484670.82999999996</v>
      </c>
      <c r="S34" s="25">
        <f t="shared" si="10"/>
        <v>4645600.8500000006</v>
      </c>
      <c r="T34" s="25">
        <f t="shared" si="11"/>
        <v>4645600.8500000006</v>
      </c>
      <c r="V34" s="13">
        <f>SUM(V7:V33)</f>
        <v>5130271.6800000006</v>
      </c>
      <c r="W34" s="13">
        <f>SUM(W7:W33)</f>
        <v>5130271.6800000006</v>
      </c>
      <c r="X34" s="12">
        <f t="shared" ref="X34" si="16">AVERAGE(V34:W34)</f>
        <v>5130271.6800000006</v>
      </c>
      <c r="Y34" s="94">
        <f t="shared" ref="Y34" si="17">(STDEVA(V34:W34)/AVERAGE(W34:W34))*100</f>
        <v>0</v>
      </c>
    </row>
    <row r="35" spans="2:25" ht="16.5" customHeight="1" x14ac:dyDescent="0.3">
      <c r="B35" s="261"/>
      <c r="C35" s="142" t="s">
        <v>205</v>
      </c>
      <c r="D35" s="76" t="s">
        <v>304</v>
      </c>
      <c r="E35" s="143" t="s">
        <v>465</v>
      </c>
      <c r="G35" s="28">
        <f>SUM(G7,G12,G13,G21,G16,G17,G23:G26,G28:G33)</f>
        <v>0</v>
      </c>
      <c r="H35" s="28">
        <f>SUM(H7,H12,H13,H21,H16,H17,H23:H26,H28:H33)</f>
        <v>0</v>
      </c>
      <c r="I35" s="25">
        <f t="shared" si="6"/>
        <v>3120084.51</v>
      </c>
      <c r="J35" s="25">
        <f t="shared" si="7"/>
        <v>3120084.51</v>
      </c>
      <c r="L35" s="28">
        <f>SUM(L7,L12,L13,L21,L16,L17,L23:L26,L28:L33)</f>
        <v>15643815.438749999</v>
      </c>
      <c r="M35" s="28">
        <f>SUM(M7,M12,M13,M21,M16,M17,M23:M26,M28:M33)</f>
        <v>15643815.438749999</v>
      </c>
      <c r="N35" s="25">
        <f t="shared" si="8"/>
        <v>12523730.928749999</v>
      </c>
      <c r="O35" s="25">
        <f t="shared" si="9"/>
        <v>12523730.928749999</v>
      </c>
      <c r="Q35" s="26">
        <f>SUM(Q7,Q12,Q13,Q21,Q16,Q17,Q23:Q26,Q28:Q33)</f>
        <v>45526.18</v>
      </c>
      <c r="R35" s="26">
        <f>SUM(R7,R12,R13,R21,R16,R17,R23:R26,R28:R33)</f>
        <v>45526.18</v>
      </c>
      <c r="S35" s="25">
        <f t="shared" si="10"/>
        <v>3074558.3299999996</v>
      </c>
      <c r="T35" s="25">
        <f t="shared" si="11"/>
        <v>3074558.3299999996</v>
      </c>
      <c r="V35" s="13">
        <f>SUM(V7,V12,V13,V21,V16,V17,V23:V26,V28:V33)</f>
        <v>3120084.51</v>
      </c>
      <c r="W35" s="13">
        <f>SUM(W7,W12,W13,W21,W16,W17,W23:W26,W28:W33)</f>
        <v>3120084.51</v>
      </c>
      <c r="X35" s="12">
        <f t="shared" si="15"/>
        <v>3120084.51</v>
      </c>
      <c r="Y35" s="94">
        <f t="shared" si="13"/>
        <v>0</v>
      </c>
    </row>
    <row r="36" spans="2:25" ht="16.5" customHeight="1" x14ac:dyDescent="0.3">
      <c r="B36" s="261"/>
      <c r="C36" s="148" t="s">
        <v>205</v>
      </c>
      <c r="D36" s="56" t="s">
        <v>305</v>
      </c>
      <c r="E36" s="149" t="s">
        <v>472</v>
      </c>
      <c r="G36" s="27">
        <f>SUM(G23:G26,G28:G33)</f>
        <v>0</v>
      </c>
      <c r="H36" s="27">
        <f>SUM(H23:H26,H28:H33)</f>
        <v>0</v>
      </c>
      <c r="I36" s="25">
        <f t="shared" si="6"/>
        <v>1889199.4499999997</v>
      </c>
      <c r="J36" s="25">
        <f t="shared" si="7"/>
        <v>1889199.4499999997</v>
      </c>
      <c r="L36" s="28">
        <f>SUM(L23:L26,L28:L33)</f>
        <v>0</v>
      </c>
      <c r="M36" s="28">
        <f>SUM(M23:M26,M28:M33)</f>
        <v>0</v>
      </c>
      <c r="N36" s="25"/>
      <c r="O36" s="25"/>
      <c r="Q36" s="26">
        <f>SUM(Q23:Q26,Q28:Q33)</f>
        <v>0</v>
      </c>
      <c r="R36" s="26">
        <f>SUM(R23:R26,R28:R33)</f>
        <v>0</v>
      </c>
      <c r="S36" s="25">
        <f t="shared" si="10"/>
        <v>1889199.4499999997</v>
      </c>
      <c r="T36" s="25">
        <f t="shared" si="11"/>
        <v>1889199.4499999997</v>
      </c>
      <c r="V36" s="13">
        <f>SUM(V23:V26,V28:V33)</f>
        <v>1889199.4499999997</v>
      </c>
      <c r="W36" s="13">
        <f>SUM(W23:W26,W28:W33)</f>
        <v>1889199.4499999997</v>
      </c>
      <c r="X36" s="12">
        <f t="shared" si="15"/>
        <v>1889199.4499999997</v>
      </c>
      <c r="Y36" s="94">
        <f t="shared" si="13"/>
        <v>0</v>
      </c>
    </row>
    <row r="37" spans="2:25" ht="16.5" customHeight="1" thickBot="1" x14ac:dyDescent="0.35">
      <c r="B37" s="262"/>
      <c r="C37" s="142" t="s">
        <v>205</v>
      </c>
      <c r="D37" s="76" t="s">
        <v>306</v>
      </c>
      <c r="E37" s="143" t="s">
        <v>473</v>
      </c>
      <c r="G37" s="28">
        <f>SUM(G7,G12,G13,G16:G17,G21)</f>
        <v>0</v>
      </c>
      <c r="H37" s="28">
        <f>SUM(H7,H12,H13,H16:H17,H21)</f>
        <v>0</v>
      </c>
      <c r="I37" s="25">
        <f t="shared" si="6"/>
        <v>1230885.06</v>
      </c>
      <c r="J37" s="25">
        <f t="shared" si="7"/>
        <v>1230885.06</v>
      </c>
      <c r="L37" s="28">
        <f>SUM(L7,L12,L13,L16:L17,L21)</f>
        <v>15643815.438749999</v>
      </c>
      <c r="M37" s="28">
        <f>SUM(M7,M12,M13,M16:M17,M21)</f>
        <v>15643815.438749999</v>
      </c>
      <c r="N37" s="25">
        <f t="shared" si="8"/>
        <v>14412930.378749998</v>
      </c>
      <c r="O37" s="25">
        <f t="shared" si="9"/>
        <v>14412930.378749998</v>
      </c>
      <c r="Q37" s="26">
        <f>SUM(Q7,Q12,Q13,Q16:Q17,Q21)</f>
        <v>45526.18</v>
      </c>
      <c r="R37" s="26">
        <f>SUM(R7,R12,R13,R16:R17,R21)</f>
        <v>45526.18</v>
      </c>
      <c r="S37" s="25">
        <f t="shared" si="10"/>
        <v>1185358.8800000001</v>
      </c>
      <c r="T37" s="25">
        <f t="shared" si="11"/>
        <v>1185358.8800000001</v>
      </c>
      <c r="V37" s="13">
        <f>SUM(V7,V12,V13,V16:V17,V21)</f>
        <v>1230885.06</v>
      </c>
      <c r="W37" s="13">
        <f>SUM(W7,W12,W13,W16:W17,W21)</f>
        <v>1230885.06</v>
      </c>
      <c r="X37" s="12">
        <f t="shared" si="12"/>
        <v>1230885.06</v>
      </c>
      <c r="Y37" s="94">
        <f t="shared" si="13"/>
        <v>0</v>
      </c>
    </row>
    <row r="38" spans="2:25" ht="16.5" customHeight="1" x14ac:dyDescent="0.3">
      <c r="B38" s="260" t="s">
        <v>91</v>
      </c>
      <c r="C38" s="144" t="s">
        <v>217</v>
      </c>
      <c r="D38" s="150" t="s">
        <v>32</v>
      </c>
      <c r="E38" s="146" t="s">
        <v>218</v>
      </c>
      <c r="G38" s="27"/>
      <c r="H38" s="25"/>
      <c r="I38" s="25">
        <f t="shared" si="6"/>
        <v>817448.97</v>
      </c>
      <c r="J38" s="25">
        <f t="shared" si="7"/>
        <v>817448.97</v>
      </c>
      <c r="L38" s="27">
        <v>688739933.40999997</v>
      </c>
      <c r="M38" s="27">
        <v>688739933.40999997</v>
      </c>
      <c r="N38" s="25">
        <f t="shared" si="8"/>
        <v>687922484.43999994</v>
      </c>
      <c r="O38" s="25">
        <f t="shared" si="9"/>
        <v>687922484.43999994</v>
      </c>
      <c r="Q38" s="25">
        <v>8315138.54</v>
      </c>
      <c r="R38" s="25">
        <v>8315138.54</v>
      </c>
      <c r="S38" s="25">
        <f t="shared" si="10"/>
        <v>7497689.5700000003</v>
      </c>
      <c r="T38" s="25">
        <f t="shared" si="11"/>
        <v>7497689.5700000003</v>
      </c>
      <c r="V38" s="11">
        <v>817448.97</v>
      </c>
      <c r="W38" s="11">
        <v>817448.97</v>
      </c>
      <c r="X38" s="12">
        <f t="shared" si="12"/>
        <v>817448.97</v>
      </c>
      <c r="Y38" s="94">
        <f t="shared" si="13"/>
        <v>0</v>
      </c>
    </row>
    <row r="39" spans="2:25" ht="16.5" customHeight="1" x14ac:dyDescent="0.3">
      <c r="B39" s="261"/>
      <c r="C39" s="18" t="s">
        <v>222</v>
      </c>
      <c r="D39" s="1" t="s">
        <v>264</v>
      </c>
      <c r="E39" s="53" t="s">
        <v>221</v>
      </c>
      <c r="G39" s="28"/>
      <c r="H39" s="26"/>
      <c r="I39" s="25">
        <f t="shared" si="6"/>
        <v>0</v>
      </c>
      <c r="J39" s="25">
        <f t="shared" si="7"/>
        <v>0</v>
      </c>
      <c r="L39" s="28">
        <v>315169049.24000001</v>
      </c>
      <c r="M39" s="28">
        <v>315169049.24000001</v>
      </c>
      <c r="N39" s="25">
        <f t="shared" si="8"/>
        <v>315169049.24000001</v>
      </c>
      <c r="O39" s="25">
        <f t="shared" si="9"/>
        <v>315169049.24000001</v>
      </c>
      <c r="Q39" s="26">
        <v>7905216.3899999997</v>
      </c>
      <c r="R39" s="26">
        <v>7905216.3899999997</v>
      </c>
      <c r="S39" s="25">
        <f t="shared" si="10"/>
        <v>7905216.3899999997</v>
      </c>
      <c r="T39" s="25">
        <f t="shared" si="11"/>
        <v>7905216.3899999997</v>
      </c>
      <c r="V39" s="13">
        <v>0</v>
      </c>
      <c r="W39" s="13">
        <v>0</v>
      </c>
      <c r="X39" s="12">
        <f t="shared" si="12"/>
        <v>0</v>
      </c>
      <c r="Y39" s="94" t="e">
        <f t="shared" si="13"/>
        <v>#DIV/0!</v>
      </c>
    </row>
    <row r="40" spans="2:25" ht="16.5" customHeight="1" x14ac:dyDescent="0.3">
      <c r="B40" s="261"/>
      <c r="C40" s="144" t="s">
        <v>219</v>
      </c>
      <c r="D40" s="145" t="s">
        <v>33</v>
      </c>
      <c r="E40" s="146" t="s">
        <v>220</v>
      </c>
      <c r="G40" s="27"/>
      <c r="H40" s="25"/>
      <c r="I40" s="25">
        <f t="shared" si="6"/>
        <v>0</v>
      </c>
      <c r="J40" s="25">
        <f t="shared" si="7"/>
        <v>0</v>
      </c>
      <c r="L40" s="27">
        <v>417769912.80000001</v>
      </c>
      <c r="M40" s="27">
        <v>417769912.80000001</v>
      </c>
      <c r="N40" s="25">
        <f t="shared" si="8"/>
        <v>417769912.80000001</v>
      </c>
      <c r="O40" s="25">
        <f t="shared" si="9"/>
        <v>417769912.80000001</v>
      </c>
      <c r="Q40" s="25">
        <v>8423094.3200000003</v>
      </c>
      <c r="R40" s="25">
        <v>8423094.3200000003</v>
      </c>
      <c r="S40" s="25">
        <f t="shared" si="10"/>
        <v>8423094.3200000003</v>
      </c>
      <c r="T40" s="25">
        <f t="shared" si="11"/>
        <v>8423094.3200000003</v>
      </c>
      <c r="V40" s="11">
        <v>0</v>
      </c>
      <c r="W40" s="11">
        <v>0</v>
      </c>
      <c r="X40" s="12">
        <f t="shared" si="12"/>
        <v>0</v>
      </c>
      <c r="Y40" s="94" t="e">
        <f t="shared" si="13"/>
        <v>#DIV/0!</v>
      </c>
    </row>
    <row r="41" spans="2:25" ht="16.5" customHeight="1" x14ac:dyDescent="0.3">
      <c r="B41" s="261"/>
      <c r="C41" s="18" t="s">
        <v>234</v>
      </c>
      <c r="D41" s="1" t="s">
        <v>265</v>
      </c>
      <c r="E41" s="53" t="s">
        <v>233</v>
      </c>
      <c r="G41" s="28"/>
      <c r="H41" s="26"/>
      <c r="I41" s="25">
        <f t="shared" si="6"/>
        <v>0</v>
      </c>
      <c r="J41" s="25">
        <f t="shared" si="7"/>
        <v>0</v>
      </c>
      <c r="L41" s="28">
        <v>351066486.52999997</v>
      </c>
      <c r="M41" s="28">
        <v>351066486.52999997</v>
      </c>
      <c r="N41" s="25">
        <f t="shared" si="8"/>
        <v>351066486.52999997</v>
      </c>
      <c r="O41" s="25">
        <f t="shared" si="9"/>
        <v>351066486.52999997</v>
      </c>
      <c r="Q41" s="26">
        <v>9926402.3399999999</v>
      </c>
      <c r="R41" s="26">
        <v>9926402.3399999999</v>
      </c>
      <c r="S41" s="25">
        <f t="shared" si="10"/>
        <v>9926402.3399999999</v>
      </c>
      <c r="T41" s="25">
        <f t="shared" si="11"/>
        <v>9926402.3399999999</v>
      </c>
      <c r="V41" s="13">
        <v>0</v>
      </c>
      <c r="W41" s="13">
        <v>0</v>
      </c>
      <c r="X41" s="12">
        <f>AVERAGE(V41:W41)</f>
        <v>0</v>
      </c>
      <c r="Y41" s="94" t="e">
        <f>(STDEVA(V41:W41)/AVERAGE(W41:W41))*100</f>
        <v>#DIV/0!</v>
      </c>
    </row>
    <row r="42" spans="2:25" ht="16.5" customHeight="1" x14ac:dyDescent="0.3">
      <c r="B42" s="261"/>
      <c r="C42" s="144" t="s">
        <v>205</v>
      </c>
      <c r="D42" s="145" t="s">
        <v>300</v>
      </c>
      <c r="E42" s="146" t="s">
        <v>451</v>
      </c>
      <c r="G42" s="27"/>
      <c r="H42" s="25"/>
      <c r="I42" s="25">
        <f t="shared" si="6"/>
        <v>33721288.570000008</v>
      </c>
      <c r="J42" s="25">
        <f t="shared" si="7"/>
        <v>33721288.570000008</v>
      </c>
      <c r="L42" s="27">
        <v>3033593905.9499998</v>
      </c>
      <c r="M42" s="27">
        <v>3033593905.9499998</v>
      </c>
      <c r="N42" s="25">
        <f t="shared" si="8"/>
        <v>2999872617.3799996</v>
      </c>
      <c r="O42" s="25">
        <f t="shared" si="9"/>
        <v>2999872617.3799996</v>
      </c>
      <c r="Q42" s="25">
        <v>206327293.57000002</v>
      </c>
      <c r="R42" s="25">
        <v>206327293.57000002</v>
      </c>
      <c r="S42" s="25">
        <f t="shared" si="10"/>
        <v>172606005</v>
      </c>
      <c r="T42" s="25">
        <f t="shared" si="11"/>
        <v>172606005</v>
      </c>
      <c r="V42" s="11">
        <v>33721288.570000008</v>
      </c>
      <c r="W42" s="11">
        <v>33721288.570000008</v>
      </c>
      <c r="X42" s="12">
        <f t="shared" si="12"/>
        <v>33721288.570000008</v>
      </c>
      <c r="Y42" s="94">
        <f t="shared" si="13"/>
        <v>0</v>
      </c>
    </row>
    <row r="43" spans="2:25" ht="16.5" customHeight="1" x14ac:dyDescent="0.3">
      <c r="B43" s="261"/>
      <c r="C43" s="18" t="s">
        <v>205</v>
      </c>
      <c r="D43" s="1" t="s">
        <v>299</v>
      </c>
      <c r="E43" s="53" t="s">
        <v>453</v>
      </c>
      <c r="G43" s="28"/>
      <c r="H43" s="26"/>
      <c r="I43" s="25">
        <f t="shared" si="6"/>
        <v>35454024.379999995</v>
      </c>
      <c r="J43" s="25">
        <f t="shared" si="7"/>
        <v>35454024.379999995</v>
      </c>
      <c r="L43" s="28">
        <v>2977150290.9699998</v>
      </c>
      <c r="M43" s="28">
        <v>2977150290.9699998</v>
      </c>
      <c r="N43" s="25">
        <f t="shared" si="8"/>
        <v>2941696266.5899997</v>
      </c>
      <c r="O43" s="25">
        <f t="shared" si="9"/>
        <v>2941696266.5899997</v>
      </c>
      <c r="Q43" s="26">
        <v>123264360.29000001</v>
      </c>
      <c r="R43" s="26">
        <v>123264360.29000001</v>
      </c>
      <c r="S43" s="25">
        <f t="shared" si="10"/>
        <v>87810335.910000011</v>
      </c>
      <c r="T43" s="25">
        <f t="shared" si="11"/>
        <v>87810335.910000011</v>
      </c>
      <c r="V43" s="13">
        <v>35454024.379999995</v>
      </c>
      <c r="W43" s="13">
        <v>35454024.379999995</v>
      </c>
      <c r="X43" s="12">
        <f t="shared" si="12"/>
        <v>35454024.379999995</v>
      </c>
      <c r="Y43" s="94">
        <f t="shared" si="13"/>
        <v>0</v>
      </c>
    </row>
    <row r="44" spans="2:25" ht="16.5" customHeight="1" x14ac:dyDescent="0.3">
      <c r="B44" s="261"/>
      <c r="C44" s="144" t="s">
        <v>205</v>
      </c>
      <c r="D44" s="145" t="s">
        <v>301</v>
      </c>
      <c r="E44" s="146" t="s">
        <v>454</v>
      </c>
      <c r="G44" s="27"/>
      <c r="H44" s="25"/>
      <c r="I44" s="25">
        <f t="shared" si="6"/>
        <v>37482340.68</v>
      </c>
      <c r="J44" s="25">
        <f t="shared" si="7"/>
        <v>37482340.68</v>
      </c>
      <c r="L44" s="27">
        <v>259493504.00000003</v>
      </c>
      <c r="M44" s="27">
        <v>259493504.00000003</v>
      </c>
      <c r="N44" s="25">
        <f t="shared" si="8"/>
        <v>222011163.32000002</v>
      </c>
      <c r="O44" s="25">
        <f t="shared" si="9"/>
        <v>222011163.32000002</v>
      </c>
      <c r="Q44" s="25">
        <v>86626675.51000002</v>
      </c>
      <c r="R44" s="25">
        <v>86626675.51000002</v>
      </c>
      <c r="S44" s="25">
        <f t="shared" si="10"/>
        <v>49144334.830000021</v>
      </c>
      <c r="T44" s="25">
        <f t="shared" si="11"/>
        <v>49144334.830000021</v>
      </c>
      <c r="V44" s="11">
        <v>37482340.68</v>
      </c>
      <c r="W44" s="11">
        <v>37482340.68</v>
      </c>
      <c r="X44" s="12">
        <f t="shared" si="12"/>
        <v>37482340.68</v>
      </c>
      <c r="Y44" s="94">
        <f t="shared" si="13"/>
        <v>0</v>
      </c>
    </row>
    <row r="45" spans="2:25" ht="16.5" customHeight="1" x14ac:dyDescent="0.3">
      <c r="B45" s="261"/>
      <c r="C45" s="18" t="s">
        <v>205</v>
      </c>
      <c r="D45" s="1" t="s">
        <v>303</v>
      </c>
      <c r="E45" s="53" t="s">
        <v>452</v>
      </c>
      <c r="G45" s="28"/>
      <c r="H45" s="26"/>
      <c r="I45" s="25">
        <f t="shared" si="6"/>
        <v>33524290.589999996</v>
      </c>
      <c r="J45" s="25">
        <f t="shared" si="7"/>
        <v>33524290.589999996</v>
      </c>
      <c r="L45" s="28">
        <v>8313300814.3199987</v>
      </c>
      <c r="M45" s="28">
        <v>8313300814.3199987</v>
      </c>
      <c r="N45" s="25">
        <f t="shared" si="8"/>
        <v>8279776523.7299986</v>
      </c>
      <c r="O45" s="25">
        <f t="shared" si="9"/>
        <v>8279776523.7299986</v>
      </c>
      <c r="Q45" s="26">
        <v>256099383.11999997</v>
      </c>
      <c r="R45" s="26">
        <v>256099383.11999997</v>
      </c>
      <c r="S45" s="25">
        <f t="shared" si="10"/>
        <v>222575092.52999997</v>
      </c>
      <c r="T45" s="25">
        <f t="shared" si="11"/>
        <v>222575092.52999997</v>
      </c>
      <c r="V45" s="13">
        <v>33524290.589999996</v>
      </c>
      <c r="W45" s="13">
        <v>33524290.589999996</v>
      </c>
      <c r="X45" s="12">
        <f t="shared" si="12"/>
        <v>33524290.589999996</v>
      </c>
      <c r="Y45" s="94">
        <f t="shared" si="13"/>
        <v>0</v>
      </c>
    </row>
    <row r="46" spans="2:25" ht="16.5" customHeight="1" x14ac:dyDescent="0.3">
      <c r="B46" s="261"/>
      <c r="C46" s="144" t="s">
        <v>223</v>
      </c>
      <c r="D46" s="145" t="s">
        <v>42</v>
      </c>
      <c r="E46" s="146" t="s">
        <v>224</v>
      </c>
      <c r="G46" s="27"/>
      <c r="H46" s="25"/>
      <c r="I46" s="25">
        <f t="shared" si="6"/>
        <v>8388471.7999999998</v>
      </c>
      <c r="J46" s="25">
        <f t="shared" si="7"/>
        <v>8388471.7999999998</v>
      </c>
      <c r="L46" s="27">
        <v>36990185.590000004</v>
      </c>
      <c r="M46" s="27">
        <v>36990185.590000004</v>
      </c>
      <c r="N46" s="25">
        <f t="shared" si="8"/>
        <v>28601713.790000003</v>
      </c>
      <c r="O46" s="25">
        <f t="shared" si="9"/>
        <v>28601713.790000003</v>
      </c>
      <c r="Q46" s="25">
        <v>5253697.03</v>
      </c>
      <c r="R46" s="25">
        <v>5253697.03</v>
      </c>
      <c r="S46" s="25">
        <f t="shared" si="10"/>
        <v>3134774.7699999996</v>
      </c>
      <c r="T46" s="25">
        <f t="shared" si="11"/>
        <v>3134774.7699999996</v>
      </c>
      <c r="V46" s="11">
        <v>8388471.7999999998</v>
      </c>
      <c r="W46" s="11">
        <v>8388471.7999999998</v>
      </c>
      <c r="X46" s="12">
        <f t="shared" si="12"/>
        <v>8388471.7999999998</v>
      </c>
      <c r="Y46" s="94">
        <f t="shared" si="13"/>
        <v>0</v>
      </c>
    </row>
    <row r="47" spans="2:25" ht="16.5" customHeight="1" x14ac:dyDescent="0.3">
      <c r="B47" s="261"/>
      <c r="C47" s="18" t="s">
        <v>225</v>
      </c>
      <c r="D47" s="1" t="s">
        <v>81</v>
      </c>
      <c r="E47" s="53" t="s">
        <v>230</v>
      </c>
      <c r="G47" s="28"/>
      <c r="H47" s="26"/>
      <c r="I47" s="25">
        <f t="shared" si="6"/>
        <v>7056352.3099999996</v>
      </c>
      <c r="J47" s="25">
        <f t="shared" si="7"/>
        <v>7056352.3099999996</v>
      </c>
      <c r="L47" s="28">
        <v>45102711.280000001</v>
      </c>
      <c r="M47" s="28">
        <v>45102711.280000001</v>
      </c>
      <c r="N47" s="25">
        <f t="shared" si="8"/>
        <v>38046358.969999999</v>
      </c>
      <c r="O47" s="25">
        <f t="shared" si="9"/>
        <v>38046358.969999999</v>
      </c>
      <c r="Q47" s="26">
        <v>10454600.42</v>
      </c>
      <c r="R47" s="26">
        <v>10454600.42</v>
      </c>
      <c r="S47" s="25">
        <f t="shared" si="10"/>
        <v>3398248.1100000003</v>
      </c>
      <c r="T47" s="25">
        <f t="shared" si="11"/>
        <v>3398248.1100000003</v>
      </c>
      <c r="V47" s="13">
        <v>7056352.3099999996</v>
      </c>
      <c r="W47" s="13">
        <v>7056352.3099999996</v>
      </c>
      <c r="X47" s="12">
        <f t="shared" si="12"/>
        <v>7056352.3099999996</v>
      </c>
      <c r="Y47" s="94">
        <f t="shared" si="13"/>
        <v>0</v>
      </c>
    </row>
    <row r="48" spans="2:25" ht="16.5" customHeight="1" x14ac:dyDescent="0.3">
      <c r="B48" s="261"/>
      <c r="C48" s="144" t="s">
        <v>226</v>
      </c>
      <c r="D48" s="145" t="s">
        <v>82</v>
      </c>
      <c r="E48" s="146" t="s">
        <v>231</v>
      </c>
      <c r="G48" s="27"/>
      <c r="H48" s="25"/>
      <c r="I48" s="25">
        <f t="shared" si="6"/>
        <v>4760132.78</v>
      </c>
      <c r="J48" s="25">
        <f t="shared" si="7"/>
        <v>4760132.78</v>
      </c>
      <c r="L48" s="27">
        <v>35264442.060000002</v>
      </c>
      <c r="M48" s="27">
        <v>35264442.060000002</v>
      </c>
      <c r="N48" s="25">
        <f t="shared" si="8"/>
        <v>30504309.280000001</v>
      </c>
      <c r="O48" s="25">
        <f t="shared" si="9"/>
        <v>30504309.280000001</v>
      </c>
      <c r="Q48" s="25">
        <v>7923408.4900000002</v>
      </c>
      <c r="R48" s="25">
        <v>7923408.4900000002</v>
      </c>
      <c r="S48" s="25">
        <f t="shared" si="10"/>
        <v>3163275.71</v>
      </c>
      <c r="T48" s="25">
        <f t="shared" si="11"/>
        <v>3163275.71</v>
      </c>
      <c r="V48" s="11">
        <v>4760132.78</v>
      </c>
      <c r="W48" s="11">
        <v>4760132.78</v>
      </c>
      <c r="X48" s="12">
        <f t="shared" si="12"/>
        <v>4760132.78</v>
      </c>
      <c r="Y48" s="94">
        <f t="shared" si="13"/>
        <v>0</v>
      </c>
    </row>
    <row r="49" spans="2:25" ht="16.5" customHeight="1" x14ac:dyDescent="0.3">
      <c r="B49" s="261"/>
      <c r="C49" s="18" t="s">
        <v>227</v>
      </c>
      <c r="D49" s="1" t="s">
        <v>83</v>
      </c>
      <c r="E49" s="53" t="s">
        <v>232</v>
      </c>
      <c r="G49" s="28"/>
      <c r="H49" s="26"/>
      <c r="I49" s="25">
        <f t="shared" si="6"/>
        <v>3758376.12</v>
      </c>
      <c r="J49" s="25">
        <f t="shared" si="7"/>
        <v>3758376.12</v>
      </c>
      <c r="L49" s="28">
        <v>26743636.93</v>
      </c>
      <c r="M49" s="28">
        <v>26743636.93</v>
      </c>
      <c r="N49" s="25">
        <f t="shared" si="8"/>
        <v>22985260.809999999</v>
      </c>
      <c r="O49" s="25">
        <f t="shared" si="9"/>
        <v>22985260.809999999</v>
      </c>
      <c r="Q49" s="26">
        <v>12988920.99</v>
      </c>
      <c r="R49" s="26">
        <v>12988920.99</v>
      </c>
      <c r="S49" s="25">
        <f t="shared" si="10"/>
        <v>9230544.870000001</v>
      </c>
      <c r="T49" s="25">
        <f t="shared" si="11"/>
        <v>9230544.870000001</v>
      </c>
      <c r="V49" s="13">
        <v>3758376.12</v>
      </c>
      <c r="W49" s="13">
        <v>3758376.12</v>
      </c>
      <c r="X49" s="12">
        <f t="shared" si="12"/>
        <v>3758376.12</v>
      </c>
      <c r="Y49" s="94">
        <f t="shared" si="13"/>
        <v>0</v>
      </c>
    </row>
    <row r="50" spans="2:25" ht="16.5" customHeight="1" x14ac:dyDescent="0.3">
      <c r="B50" s="261"/>
      <c r="C50" s="144" t="s">
        <v>228</v>
      </c>
      <c r="D50" s="145" t="s">
        <v>84</v>
      </c>
      <c r="E50" s="146" t="s">
        <v>229</v>
      </c>
      <c r="G50" s="27"/>
      <c r="H50" s="25"/>
      <c r="I50" s="25">
        <f t="shared" si="6"/>
        <v>2523114.38</v>
      </c>
      <c r="J50" s="25">
        <f t="shared" si="7"/>
        <v>2523114.38</v>
      </c>
      <c r="L50" s="27">
        <v>16995824.25</v>
      </c>
      <c r="M50" s="27">
        <v>16995824.25</v>
      </c>
      <c r="N50" s="25">
        <f t="shared" si="8"/>
        <v>14472709.870000001</v>
      </c>
      <c r="O50" s="25">
        <f t="shared" si="9"/>
        <v>14472709.870000001</v>
      </c>
      <c r="Q50" s="25">
        <v>9674226.5899999999</v>
      </c>
      <c r="R50" s="25">
        <v>9674226.5899999999</v>
      </c>
      <c r="S50" s="25">
        <f t="shared" si="10"/>
        <v>7151112.21</v>
      </c>
      <c r="T50" s="25">
        <f t="shared" si="11"/>
        <v>7151112.21</v>
      </c>
      <c r="V50" s="11">
        <v>2523114.38</v>
      </c>
      <c r="W50" s="11">
        <v>2523114.38</v>
      </c>
      <c r="X50" s="12">
        <f t="shared" si="12"/>
        <v>2523114.38</v>
      </c>
      <c r="Y50" s="94">
        <f t="shared" si="13"/>
        <v>0</v>
      </c>
    </row>
    <row r="51" spans="2:25" ht="16.5" customHeight="1" thickBot="1" x14ac:dyDescent="0.35">
      <c r="B51" s="262"/>
      <c r="C51" s="18" t="s">
        <v>205</v>
      </c>
      <c r="D51" s="1" t="s">
        <v>263</v>
      </c>
      <c r="E51" s="53" t="s">
        <v>86</v>
      </c>
      <c r="G51" s="28"/>
      <c r="H51" s="26"/>
      <c r="I51" s="25">
        <f t="shared" si="6"/>
        <v>71006631.269999996</v>
      </c>
      <c r="J51" s="25">
        <f t="shared" si="7"/>
        <v>71006631.269999996</v>
      </c>
      <c r="L51" s="28">
        <v>8572794318.3199987</v>
      </c>
      <c r="M51" s="28">
        <v>8572794318.3199987</v>
      </c>
      <c r="N51" s="25">
        <f t="shared" si="8"/>
        <v>8501787687.0499983</v>
      </c>
      <c r="O51" s="25">
        <f t="shared" si="9"/>
        <v>8501787687.0499983</v>
      </c>
      <c r="Q51" s="26">
        <v>342726058.63</v>
      </c>
      <c r="R51" s="26">
        <v>342726058.63</v>
      </c>
      <c r="S51" s="25">
        <f t="shared" si="10"/>
        <v>271719427.36000001</v>
      </c>
      <c r="T51" s="25">
        <f t="shared" si="11"/>
        <v>271719427.36000001</v>
      </c>
      <c r="V51" s="13">
        <v>71006631.269999996</v>
      </c>
      <c r="W51" s="13">
        <v>71006631.269999996</v>
      </c>
      <c r="X51" s="12">
        <f t="shared" si="12"/>
        <v>71006631.269999996</v>
      </c>
      <c r="Y51" s="94">
        <f t="shared" si="13"/>
        <v>0</v>
      </c>
    </row>
    <row r="52" spans="2:25" ht="20.25" customHeight="1" x14ac:dyDescent="0.3">
      <c r="B52" s="263" t="s">
        <v>406</v>
      </c>
      <c r="C52" s="144" t="s">
        <v>205</v>
      </c>
      <c r="D52" s="145" t="s">
        <v>262</v>
      </c>
      <c r="E52" s="146" t="s">
        <v>85</v>
      </c>
      <c r="G52" s="28"/>
      <c r="H52" s="26"/>
      <c r="I52" s="25">
        <f t="shared" si="6"/>
        <v>288208719.57000005</v>
      </c>
      <c r="J52" s="25">
        <f t="shared" si="7"/>
        <v>288208719.57000005</v>
      </c>
      <c r="L52" s="26">
        <v>62303692148.609947</v>
      </c>
      <c r="M52" s="26">
        <v>62303692148.609947</v>
      </c>
      <c r="N52" s="25">
        <f t="shared" si="8"/>
        <v>62015483429.039948</v>
      </c>
      <c r="O52" s="25">
        <f t="shared" si="9"/>
        <v>62015483429.039948</v>
      </c>
      <c r="Q52" s="26">
        <v>17363630173.031994</v>
      </c>
      <c r="R52" s="26">
        <v>17363630173.031994</v>
      </c>
      <c r="S52" s="25">
        <f t="shared" si="10"/>
        <v>17075421453.461994</v>
      </c>
      <c r="T52" s="25">
        <f t="shared" si="11"/>
        <v>17075421453.461994</v>
      </c>
      <c r="V52" s="13">
        <v>288208719.57000005</v>
      </c>
      <c r="W52" s="13">
        <v>288208719.57000005</v>
      </c>
      <c r="X52" s="12">
        <f t="shared" si="12"/>
        <v>288208719.57000005</v>
      </c>
      <c r="Y52" s="94">
        <f t="shared" si="13"/>
        <v>0</v>
      </c>
    </row>
    <row r="53" spans="2:25" ht="21" customHeight="1" x14ac:dyDescent="0.3">
      <c r="B53" s="264"/>
      <c r="C53" s="18" t="s">
        <v>205</v>
      </c>
      <c r="D53" s="1" t="s">
        <v>87</v>
      </c>
      <c r="E53" s="53" t="s">
        <v>87</v>
      </c>
      <c r="G53" s="27"/>
      <c r="H53" s="25"/>
      <c r="I53" s="25">
        <f t="shared" si="6"/>
        <v>2665829481.9400001</v>
      </c>
      <c r="J53" s="25">
        <f t="shared" si="7"/>
        <v>2665829481.9400001</v>
      </c>
      <c r="L53" s="27">
        <v>18834992350.10006</v>
      </c>
      <c r="M53" s="27">
        <v>18834992350.10006</v>
      </c>
      <c r="N53" s="25">
        <f t="shared" si="8"/>
        <v>16169162868.160059</v>
      </c>
      <c r="O53" s="25">
        <f t="shared" si="9"/>
        <v>16169162868.160059</v>
      </c>
      <c r="Q53" s="25">
        <v>37358434825.976013</v>
      </c>
      <c r="R53" s="25">
        <v>37358434825.976013</v>
      </c>
      <c r="S53" s="25">
        <f t="shared" si="10"/>
        <v>34692605344.036011</v>
      </c>
      <c r="T53" s="25">
        <f t="shared" si="11"/>
        <v>34692605344.036011</v>
      </c>
      <c r="V53" s="11">
        <v>2665829481.9400001</v>
      </c>
      <c r="W53" s="11">
        <v>2665829481.9400001</v>
      </c>
      <c r="X53" s="12">
        <f t="shared" si="12"/>
        <v>2665829481.9400001</v>
      </c>
      <c r="Y53" s="94">
        <f t="shared" si="13"/>
        <v>0</v>
      </c>
    </row>
    <row r="54" spans="2:25" ht="23.25" customHeight="1" thickBot="1" x14ac:dyDescent="0.35">
      <c r="B54" s="265"/>
      <c r="C54" s="144" t="s">
        <v>205</v>
      </c>
      <c r="D54" s="145" t="s">
        <v>88</v>
      </c>
      <c r="E54" s="146" t="s">
        <v>88</v>
      </c>
      <c r="G54" s="28"/>
      <c r="H54" s="26"/>
      <c r="I54" s="25">
        <f t="shared" si="6"/>
        <v>2954038201.5100002</v>
      </c>
      <c r="J54" s="25">
        <f t="shared" si="7"/>
        <v>2954038201.5100002</v>
      </c>
      <c r="L54" s="28">
        <v>81138684498.710007</v>
      </c>
      <c r="M54" s="28">
        <v>81138684498.710007</v>
      </c>
      <c r="N54" s="25">
        <f t="shared" si="8"/>
        <v>78184646297.200012</v>
      </c>
      <c r="O54" s="25">
        <f t="shared" si="9"/>
        <v>78184646297.200012</v>
      </c>
      <c r="Q54" s="26">
        <v>54722064999.008003</v>
      </c>
      <c r="R54" s="26">
        <v>54722064999.008003</v>
      </c>
      <c r="S54" s="25">
        <f t="shared" si="10"/>
        <v>51768026797.498001</v>
      </c>
      <c r="T54" s="25">
        <f t="shared" si="11"/>
        <v>51768026797.498001</v>
      </c>
      <c r="V54" s="13">
        <v>2954038201.5100002</v>
      </c>
      <c r="W54" s="13">
        <v>2954038201.5100002</v>
      </c>
      <c r="X54" s="12">
        <f t="shared" si="12"/>
        <v>2954038201.5100002</v>
      </c>
      <c r="Y54" s="94">
        <f t="shared" si="13"/>
        <v>0</v>
      </c>
    </row>
    <row r="55" spans="2:25" ht="16.5" customHeight="1" x14ac:dyDescent="0.3">
      <c r="B55" s="266" t="s">
        <v>93</v>
      </c>
      <c r="C55" s="18" t="s">
        <v>235</v>
      </c>
      <c r="D55" s="1" t="s">
        <v>266</v>
      </c>
      <c r="E55" s="53" t="s">
        <v>94</v>
      </c>
      <c r="G55" s="27"/>
      <c r="H55" s="25"/>
      <c r="I55" s="25" t="e">
        <f t="shared" si="6"/>
        <v>#DIV/0!</v>
      </c>
      <c r="J55" s="25" t="e">
        <f t="shared" si="7"/>
        <v>#DIV/0!</v>
      </c>
      <c r="L55" s="27"/>
      <c r="M55" s="25"/>
      <c r="N55" s="25" t="e">
        <f t="shared" si="8"/>
        <v>#DIV/0!</v>
      </c>
      <c r="O55" s="25" t="e">
        <f t="shared" si="9"/>
        <v>#DIV/0!</v>
      </c>
      <c r="Q55" s="25"/>
      <c r="R55" s="25"/>
      <c r="S55" s="25" t="e">
        <f t="shared" si="10"/>
        <v>#DIV/0!</v>
      </c>
      <c r="T55" s="25" t="e">
        <f t="shared" si="11"/>
        <v>#DIV/0!</v>
      </c>
      <c r="V55" s="11"/>
      <c r="W55" s="12"/>
      <c r="X55" s="12" t="e">
        <f t="shared" si="12"/>
        <v>#DIV/0!</v>
      </c>
      <c r="Y55" s="94" t="e">
        <f t="shared" si="13"/>
        <v>#DIV/0!</v>
      </c>
    </row>
    <row r="56" spans="2:25" ht="16.5" customHeight="1" x14ac:dyDescent="0.3">
      <c r="B56" s="267"/>
      <c r="C56" s="144" t="s">
        <v>236</v>
      </c>
      <c r="D56" s="145" t="s">
        <v>267</v>
      </c>
      <c r="E56" s="146" t="s">
        <v>95</v>
      </c>
      <c r="G56" s="28"/>
      <c r="H56" s="26"/>
      <c r="I56" s="25" t="e">
        <f t="shared" si="6"/>
        <v>#DIV/0!</v>
      </c>
      <c r="J56" s="25" t="e">
        <f t="shared" si="7"/>
        <v>#DIV/0!</v>
      </c>
      <c r="L56" s="28"/>
      <c r="M56" s="26"/>
      <c r="N56" s="25" t="e">
        <f t="shared" si="8"/>
        <v>#DIV/0!</v>
      </c>
      <c r="O56" s="25" t="e">
        <f t="shared" si="9"/>
        <v>#DIV/0!</v>
      </c>
      <c r="Q56" s="26"/>
      <c r="R56" s="26"/>
      <c r="S56" s="25" t="e">
        <f t="shared" si="10"/>
        <v>#DIV/0!</v>
      </c>
      <c r="T56" s="25" t="e">
        <f t="shared" si="11"/>
        <v>#DIV/0!</v>
      </c>
      <c r="V56" s="13"/>
      <c r="W56" s="14"/>
      <c r="X56" s="12" t="e">
        <f t="shared" si="12"/>
        <v>#DIV/0!</v>
      </c>
      <c r="Y56" s="94" t="e">
        <f t="shared" si="13"/>
        <v>#DIV/0!</v>
      </c>
    </row>
    <row r="57" spans="2:25" ht="16.5" customHeight="1" x14ac:dyDescent="0.3">
      <c r="B57" s="267"/>
      <c r="C57" s="268" t="s">
        <v>237</v>
      </c>
      <c r="D57" s="1" t="s">
        <v>268</v>
      </c>
      <c r="E57" s="53" t="s">
        <v>96</v>
      </c>
      <c r="G57" s="27"/>
      <c r="H57" s="25"/>
      <c r="I57" s="25" t="e">
        <f t="shared" si="6"/>
        <v>#DIV/0!</v>
      </c>
      <c r="J57" s="25" t="e">
        <f t="shared" si="7"/>
        <v>#DIV/0!</v>
      </c>
      <c r="L57" s="27"/>
      <c r="M57" s="25"/>
      <c r="N57" s="25" t="e">
        <f t="shared" si="8"/>
        <v>#DIV/0!</v>
      </c>
      <c r="O57" s="25" t="e">
        <f t="shared" si="9"/>
        <v>#DIV/0!</v>
      </c>
      <c r="Q57" s="25"/>
      <c r="R57" s="25"/>
      <c r="S57" s="25" t="e">
        <f t="shared" si="10"/>
        <v>#DIV/0!</v>
      </c>
      <c r="T57" s="25" t="e">
        <f t="shared" si="11"/>
        <v>#DIV/0!</v>
      </c>
      <c r="V57" s="11"/>
      <c r="W57" s="12"/>
      <c r="X57" s="12" t="e">
        <f t="shared" si="12"/>
        <v>#DIV/0!</v>
      </c>
      <c r="Y57" s="94" t="e">
        <f t="shared" si="13"/>
        <v>#DIV/0!</v>
      </c>
    </row>
    <row r="58" spans="2:25" ht="16.5" customHeight="1" x14ac:dyDescent="0.3">
      <c r="B58" s="267"/>
      <c r="C58" s="270"/>
      <c r="D58" s="145" t="s">
        <v>269</v>
      </c>
      <c r="E58" s="146" t="s">
        <v>238</v>
      </c>
      <c r="G58" s="28"/>
      <c r="H58" s="26"/>
      <c r="I58" s="25" t="e">
        <f t="shared" si="6"/>
        <v>#DIV/0!</v>
      </c>
      <c r="J58" s="25" t="e">
        <f t="shared" si="7"/>
        <v>#DIV/0!</v>
      </c>
      <c r="L58" s="28"/>
      <c r="M58" s="26"/>
      <c r="N58" s="25" t="e">
        <f t="shared" si="8"/>
        <v>#DIV/0!</v>
      </c>
      <c r="O58" s="25" t="e">
        <f t="shared" si="9"/>
        <v>#DIV/0!</v>
      </c>
      <c r="Q58" s="26"/>
      <c r="R58" s="26"/>
      <c r="S58" s="25" t="e">
        <f t="shared" si="10"/>
        <v>#DIV/0!</v>
      </c>
      <c r="T58" s="25" t="e">
        <f t="shared" si="11"/>
        <v>#DIV/0!</v>
      </c>
      <c r="V58" s="13"/>
      <c r="W58" s="14"/>
      <c r="X58" s="12" t="e">
        <f t="shared" si="12"/>
        <v>#DIV/0!</v>
      </c>
      <c r="Y58" s="94" t="e">
        <f t="shared" si="13"/>
        <v>#DIV/0!</v>
      </c>
    </row>
    <row r="59" spans="2:25" ht="16.5" customHeight="1" x14ac:dyDescent="0.3">
      <c r="B59" s="267"/>
      <c r="C59" s="270"/>
      <c r="D59" s="1" t="s">
        <v>270</v>
      </c>
      <c r="E59" s="53" t="s">
        <v>239</v>
      </c>
      <c r="G59" s="27"/>
      <c r="H59" s="25"/>
      <c r="I59" s="25" t="e">
        <f t="shared" si="6"/>
        <v>#DIV/0!</v>
      </c>
      <c r="J59" s="25" t="e">
        <f t="shared" si="7"/>
        <v>#DIV/0!</v>
      </c>
      <c r="L59" s="27"/>
      <c r="M59" s="25"/>
      <c r="N59" s="25" t="e">
        <f t="shared" si="8"/>
        <v>#DIV/0!</v>
      </c>
      <c r="O59" s="25" t="e">
        <f t="shared" si="9"/>
        <v>#DIV/0!</v>
      </c>
      <c r="Q59" s="25"/>
      <c r="R59" s="25"/>
      <c r="S59" s="25" t="e">
        <f t="shared" si="10"/>
        <v>#DIV/0!</v>
      </c>
      <c r="T59" s="25" t="e">
        <f t="shared" si="11"/>
        <v>#DIV/0!</v>
      </c>
      <c r="V59" s="11"/>
      <c r="W59" s="12"/>
      <c r="X59" s="12" t="e">
        <f t="shared" si="12"/>
        <v>#DIV/0!</v>
      </c>
      <c r="Y59" s="94" t="e">
        <f t="shared" si="13"/>
        <v>#DIV/0!</v>
      </c>
    </row>
    <row r="60" spans="2:25" ht="16.5" customHeight="1" x14ac:dyDescent="0.3">
      <c r="B60" s="267"/>
      <c r="C60" s="269"/>
      <c r="D60" s="145" t="s">
        <v>271</v>
      </c>
      <c r="E60" s="146" t="s">
        <v>240</v>
      </c>
      <c r="G60" s="28"/>
      <c r="H60" s="26"/>
      <c r="I60" s="25" t="e">
        <f t="shared" si="6"/>
        <v>#DIV/0!</v>
      </c>
      <c r="J60" s="25" t="e">
        <f t="shared" si="7"/>
        <v>#DIV/0!</v>
      </c>
      <c r="L60" s="28"/>
      <c r="M60" s="26"/>
      <c r="N60" s="25" t="e">
        <f t="shared" si="8"/>
        <v>#DIV/0!</v>
      </c>
      <c r="O60" s="25" t="e">
        <f t="shared" si="9"/>
        <v>#DIV/0!</v>
      </c>
      <c r="Q60" s="26"/>
      <c r="R60" s="26"/>
      <c r="S60" s="25" t="e">
        <f t="shared" si="10"/>
        <v>#DIV/0!</v>
      </c>
      <c r="T60" s="25" t="e">
        <f t="shared" si="11"/>
        <v>#DIV/0!</v>
      </c>
      <c r="V60" s="13"/>
      <c r="W60" s="14"/>
      <c r="X60" s="12" t="e">
        <f t="shared" si="12"/>
        <v>#DIV/0!</v>
      </c>
      <c r="Y60" s="94" t="e">
        <f t="shared" si="13"/>
        <v>#DIV/0!</v>
      </c>
    </row>
    <row r="61" spans="2:25" ht="16.5" customHeight="1" x14ac:dyDescent="0.3">
      <c r="B61" s="267"/>
      <c r="C61" s="240" t="s">
        <v>241</v>
      </c>
      <c r="D61" s="1" t="s">
        <v>272</v>
      </c>
      <c r="E61" s="53" t="s">
        <v>97</v>
      </c>
      <c r="G61" s="27"/>
      <c r="H61" s="25"/>
      <c r="I61" s="25" t="e">
        <f t="shared" si="6"/>
        <v>#DIV/0!</v>
      </c>
      <c r="J61" s="25" t="e">
        <f t="shared" si="7"/>
        <v>#DIV/0!</v>
      </c>
      <c r="L61" s="27"/>
      <c r="M61" s="25"/>
      <c r="N61" s="25" t="e">
        <f t="shared" si="8"/>
        <v>#DIV/0!</v>
      </c>
      <c r="O61" s="25" t="e">
        <f t="shared" si="9"/>
        <v>#DIV/0!</v>
      </c>
      <c r="Q61" s="25"/>
      <c r="R61" s="25"/>
      <c r="S61" s="25" t="e">
        <f t="shared" si="10"/>
        <v>#DIV/0!</v>
      </c>
      <c r="T61" s="25" t="e">
        <f t="shared" si="11"/>
        <v>#DIV/0!</v>
      </c>
      <c r="V61" s="11"/>
      <c r="W61" s="12"/>
      <c r="X61" s="12" t="e">
        <f t="shared" si="12"/>
        <v>#DIV/0!</v>
      </c>
      <c r="Y61" s="94" t="e">
        <f t="shared" si="13"/>
        <v>#DIV/0!</v>
      </c>
    </row>
    <row r="62" spans="2:25" ht="16.5" customHeight="1" x14ac:dyDescent="0.3">
      <c r="B62" s="267"/>
      <c r="C62" s="241"/>
      <c r="D62" s="145" t="s">
        <v>273</v>
      </c>
      <c r="E62" s="146" t="s">
        <v>98</v>
      </c>
      <c r="G62" s="28"/>
      <c r="H62" s="26"/>
      <c r="I62" s="25" t="e">
        <f t="shared" si="6"/>
        <v>#DIV/0!</v>
      </c>
      <c r="J62" s="25" t="e">
        <f t="shared" si="7"/>
        <v>#DIV/0!</v>
      </c>
      <c r="L62" s="28"/>
      <c r="M62" s="26"/>
      <c r="N62" s="25" t="e">
        <f t="shared" si="8"/>
        <v>#DIV/0!</v>
      </c>
      <c r="O62" s="25" t="e">
        <f t="shared" si="9"/>
        <v>#DIV/0!</v>
      </c>
      <c r="Q62" s="26"/>
      <c r="R62" s="26"/>
      <c r="S62" s="25" t="e">
        <f t="shared" si="10"/>
        <v>#DIV/0!</v>
      </c>
      <c r="T62" s="25" t="e">
        <f t="shared" si="11"/>
        <v>#DIV/0!</v>
      </c>
      <c r="V62" s="13"/>
      <c r="W62" s="14"/>
      <c r="X62" s="12" t="e">
        <f t="shared" si="12"/>
        <v>#DIV/0!</v>
      </c>
      <c r="Y62" s="94" t="e">
        <f t="shared" si="13"/>
        <v>#DIV/0!</v>
      </c>
    </row>
    <row r="63" spans="2:25" ht="16.5" customHeight="1" x14ac:dyDescent="0.3">
      <c r="B63" s="267"/>
      <c r="C63" s="241"/>
      <c r="D63" s="1" t="s">
        <v>274</v>
      </c>
      <c r="E63" s="53" t="s">
        <v>99</v>
      </c>
      <c r="G63" s="27"/>
      <c r="H63" s="25"/>
      <c r="I63" s="25" t="e">
        <f t="shared" si="6"/>
        <v>#DIV/0!</v>
      </c>
      <c r="J63" s="25" t="e">
        <f t="shared" si="7"/>
        <v>#DIV/0!</v>
      </c>
      <c r="L63" s="27"/>
      <c r="M63" s="25"/>
      <c r="N63" s="25" t="e">
        <f t="shared" si="8"/>
        <v>#DIV/0!</v>
      </c>
      <c r="O63" s="25" t="e">
        <f t="shared" si="9"/>
        <v>#DIV/0!</v>
      </c>
      <c r="Q63" s="25"/>
      <c r="R63" s="25"/>
      <c r="S63" s="25" t="e">
        <f t="shared" si="10"/>
        <v>#DIV/0!</v>
      </c>
      <c r="T63" s="25" t="e">
        <f t="shared" si="11"/>
        <v>#DIV/0!</v>
      </c>
      <c r="V63" s="11"/>
      <c r="W63" s="12"/>
      <c r="X63" s="12" t="e">
        <f t="shared" si="12"/>
        <v>#DIV/0!</v>
      </c>
      <c r="Y63" s="94" t="e">
        <f t="shared" si="13"/>
        <v>#DIV/0!</v>
      </c>
    </row>
    <row r="64" spans="2:25" ht="16.5" customHeight="1" x14ac:dyDescent="0.3">
      <c r="B64" s="267"/>
      <c r="C64" s="241"/>
      <c r="D64" s="145" t="s">
        <v>275</v>
      </c>
      <c r="E64" s="146" t="s">
        <v>100</v>
      </c>
      <c r="G64" s="28"/>
      <c r="H64" s="26"/>
      <c r="I64" s="25" t="e">
        <f t="shared" si="6"/>
        <v>#DIV/0!</v>
      </c>
      <c r="J64" s="25" t="e">
        <f t="shared" si="7"/>
        <v>#DIV/0!</v>
      </c>
      <c r="L64" s="28"/>
      <c r="M64" s="26"/>
      <c r="N64" s="25" t="e">
        <f t="shared" si="8"/>
        <v>#DIV/0!</v>
      </c>
      <c r="O64" s="25" t="e">
        <f t="shared" si="9"/>
        <v>#DIV/0!</v>
      </c>
      <c r="Q64" s="26"/>
      <c r="R64" s="26"/>
      <c r="S64" s="25" t="e">
        <f t="shared" si="10"/>
        <v>#DIV/0!</v>
      </c>
      <c r="T64" s="25" t="e">
        <f t="shared" si="11"/>
        <v>#DIV/0!</v>
      </c>
      <c r="V64" s="13"/>
      <c r="W64" s="14"/>
      <c r="X64" s="12" t="e">
        <f t="shared" si="12"/>
        <v>#DIV/0!</v>
      </c>
      <c r="Y64" s="94" t="e">
        <f t="shared" si="13"/>
        <v>#DIV/0!</v>
      </c>
    </row>
    <row r="65" spans="2:25" ht="16.5" customHeight="1" x14ac:dyDescent="0.3">
      <c r="B65" s="267"/>
      <c r="C65" s="241"/>
      <c r="D65" s="1" t="s">
        <v>276</v>
      </c>
      <c r="E65" s="53" t="s">
        <v>101</v>
      </c>
      <c r="G65" s="27"/>
      <c r="H65" s="25"/>
      <c r="I65" s="25" t="e">
        <f t="shared" si="6"/>
        <v>#DIV/0!</v>
      </c>
      <c r="J65" s="25" t="e">
        <f t="shared" si="7"/>
        <v>#DIV/0!</v>
      </c>
      <c r="L65" s="27"/>
      <c r="M65" s="25"/>
      <c r="N65" s="25" t="e">
        <f t="shared" si="8"/>
        <v>#DIV/0!</v>
      </c>
      <c r="O65" s="25" t="e">
        <f t="shared" si="9"/>
        <v>#DIV/0!</v>
      </c>
      <c r="Q65" s="25"/>
      <c r="R65" s="25"/>
      <c r="S65" s="25" t="e">
        <f t="shared" si="10"/>
        <v>#DIV/0!</v>
      </c>
      <c r="T65" s="25" t="e">
        <f t="shared" si="11"/>
        <v>#DIV/0!</v>
      </c>
      <c r="V65" s="11"/>
      <c r="W65" s="12"/>
      <c r="X65" s="12" t="e">
        <f t="shared" si="12"/>
        <v>#DIV/0!</v>
      </c>
      <c r="Y65" s="94" t="e">
        <f t="shared" si="13"/>
        <v>#DIV/0!</v>
      </c>
    </row>
    <row r="66" spans="2:25" ht="16.5" customHeight="1" x14ac:dyDescent="0.3">
      <c r="B66" s="267"/>
      <c r="C66" s="241"/>
      <c r="D66" s="145" t="s">
        <v>277</v>
      </c>
      <c r="E66" s="146" t="s">
        <v>102</v>
      </c>
      <c r="G66" s="28"/>
      <c r="H66" s="26"/>
      <c r="I66" s="25" t="e">
        <f t="shared" si="6"/>
        <v>#DIV/0!</v>
      </c>
      <c r="J66" s="25" t="e">
        <f t="shared" si="7"/>
        <v>#DIV/0!</v>
      </c>
      <c r="L66" s="28"/>
      <c r="M66" s="26"/>
      <c r="N66" s="25" t="e">
        <f t="shared" si="8"/>
        <v>#DIV/0!</v>
      </c>
      <c r="O66" s="25" t="e">
        <f t="shared" si="9"/>
        <v>#DIV/0!</v>
      </c>
      <c r="Q66" s="26"/>
      <c r="R66" s="26"/>
      <c r="S66" s="25" t="e">
        <f t="shared" si="10"/>
        <v>#DIV/0!</v>
      </c>
      <c r="T66" s="25" t="e">
        <f t="shared" si="11"/>
        <v>#DIV/0!</v>
      </c>
      <c r="V66" s="13"/>
      <c r="W66" s="14"/>
      <c r="X66" s="12" t="e">
        <f t="shared" si="12"/>
        <v>#DIV/0!</v>
      </c>
      <c r="Y66" s="94" t="e">
        <f t="shared" si="13"/>
        <v>#DIV/0!</v>
      </c>
    </row>
    <row r="67" spans="2:25" ht="16.5" customHeight="1" x14ac:dyDescent="0.3">
      <c r="B67" s="267"/>
      <c r="C67" s="241"/>
      <c r="D67" s="1" t="s">
        <v>278</v>
      </c>
      <c r="E67" s="53" t="s">
        <v>103</v>
      </c>
      <c r="G67" s="27"/>
      <c r="H67" s="25"/>
      <c r="I67" s="25" t="e">
        <f t="shared" si="6"/>
        <v>#DIV/0!</v>
      </c>
      <c r="J67" s="25" t="e">
        <f t="shared" si="7"/>
        <v>#DIV/0!</v>
      </c>
      <c r="L67" s="27"/>
      <c r="M67" s="25"/>
      <c r="N67" s="25" t="e">
        <f t="shared" si="8"/>
        <v>#DIV/0!</v>
      </c>
      <c r="O67" s="25" t="e">
        <f t="shared" si="9"/>
        <v>#DIV/0!</v>
      </c>
      <c r="Q67" s="25"/>
      <c r="R67" s="25"/>
      <c r="S67" s="25" t="e">
        <f t="shared" si="10"/>
        <v>#DIV/0!</v>
      </c>
      <c r="T67" s="25" t="e">
        <f t="shared" si="11"/>
        <v>#DIV/0!</v>
      </c>
      <c r="V67" s="11"/>
      <c r="W67" s="12"/>
      <c r="X67" s="12" t="e">
        <f t="shared" si="12"/>
        <v>#DIV/0!</v>
      </c>
      <c r="Y67" s="94" t="e">
        <f t="shared" si="13"/>
        <v>#DIV/0!</v>
      </c>
    </row>
    <row r="68" spans="2:25" ht="16.5" customHeight="1" x14ac:dyDescent="0.3">
      <c r="B68" s="267"/>
      <c r="C68" s="242"/>
      <c r="D68" s="145" t="s">
        <v>279</v>
      </c>
      <c r="E68" s="146" t="s">
        <v>104</v>
      </c>
      <c r="G68" s="28"/>
      <c r="H68" s="26"/>
      <c r="I68" s="25" t="e">
        <f t="shared" si="6"/>
        <v>#DIV/0!</v>
      </c>
      <c r="J68" s="25" t="e">
        <f t="shared" si="7"/>
        <v>#DIV/0!</v>
      </c>
      <c r="L68" s="28"/>
      <c r="M68" s="26"/>
      <c r="N68" s="25" t="e">
        <f t="shared" si="8"/>
        <v>#DIV/0!</v>
      </c>
      <c r="O68" s="25" t="e">
        <f t="shared" si="9"/>
        <v>#DIV/0!</v>
      </c>
      <c r="Q68" s="26"/>
      <c r="R68" s="26"/>
      <c r="S68" s="25" t="e">
        <f t="shared" si="10"/>
        <v>#DIV/0!</v>
      </c>
      <c r="T68" s="25" t="e">
        <f t="shared" si="11"/>
        <v>#DIV/0!</v>
      </c>
      <c r="V68" s="13"/>
      <c r="W68" s="14"/>
      <c r="X68" s="12" t="e">
        <f t="shared" si="12"/>
        <v>#DIV/0!</v>
      </c>
      <c r="Y68" s="94" t="e">
        <f t="shared" si="13"/>
        <v>#DIV/0!</v>
      </c>
    </row>
    <row r="69" spans="2:25" ht="16.5" customHeight="1" x14ac:dyDescent="0.3">
      <c r="B69" s="267"/>
      <c r="C69" s="268" t="s">
        <v>242</v>
      </c>
      <c r="D69" s="1" t="s">
        <v>280</v>
      </c>
      <c r="E69" s="53" t="s">
        <v>105</v>
      </c>
      <c r="G69" s="27"/>
      <c r="H69" s="25"/>
      <c r="I69" s="25" t="e">
        <f t="shared" si="6"/>
        <v>#DIV/0!</v>
      </c>
      <c r="J69" s="25" t="e">
        <f t="shared" si="7"/>
        <v>#DIV/0!</v>
      </c>
      <c r="L69" s="27"/>
      <c r="M69" s="25"/>
      <c r="N69" s="25" t="e">
        <f t="shared" si="8"/>
        <v>#DIV/0!</v>
      </c>
      <c r="O69" s="25" t="e">
        <f t="shared" si="9"/>
        <v>#DIV/0!</v>
      </c>
      <c r="Q69" s="25"/>
      <c r="R69" s="25"/>
      <c r="S69" s="25" t="e">
        <f t="shared" si="10"/>
        <v>#DIV/0!</v>
      </c>
      <c r="T69" s="25" t="e">
        <f t="shared" si="11"/>
        <v>#DIV/0!</v>
      </c>
      <c r="V69" s="11"/>
      <c r="W69" s="12"/>
      <c r="X69" s="12" t="e">
        <f t="shared" si="12"/>
        <v>#DIV/0!</v>
      </c>
      <c r="Y69" s="94" t="e">
        <f t="shared" si="13"/>
        <v>#DIV/0!</v>
      </c>
    </row>
    <row r="70" spans="2:25" ht="16.5" customHeight="1" x14ac:dyDescent="0.3">
      <c r="B70" s="267"/>
      <c r="C70" s="270"/>
      <c r="D70" s="145" t="s">
        <v>281</v>
      </c>
      <c r="E70" s="146" t="s">
        <v>106</v>
      </c>
      <c r="G70" s="28"/>
      <c r="H70" s="26"/>
      <c r="I70" s="25" t="e">
        <f t="shared" si="6"/>
        <v>#DIV/0!</v>
      </c>
      <c r="J70" s="25" t="e">
        <f t="shared" si="7"/>
        <v>#DIV/0!</v>
      </c>
      <c r="L70" s="28"/>
      <c r="M70" s="26"/>
      <c r="N70" s="25" t="e">
        <f t="shared" si="8"/>
        <v>#DIV/0!</v>
      </c>
      <c r="O70" s="25" t="e">
        <f t="shared" si="9"/>
        <v>#DIV/0!</v>
      </c>
      <c r="Q70" s="26"/>
      <c r="R70" s="26"/>
      <c r="S70" s="25" t="e">
        <f t="shared" si="10"/>
        <v>#DIV/0!</v>
      </c>
      <c r="T70" s="25" t="e">
        <f t="shared" si="11"/>
        <v>#DIV/0!</v>
      </c>
      <c r="V70" s="13"/>
      <c r="W70" s="14"/>
      <c r="X70" s="12" t="e">
        <f t="shared" si="12"/>
        <v>#DIV/0!</v>
      </c>
      <c r="Y70" s="94" t="e">
        <f t="shared" si="13"/>
        <v>#DIV/0!</v>
      </c>
    </row>
    <row r="71" spans="2:25" ht="16.5" customHeight="1" x14ac:dyDescent="0.3">
      <c r="B71" s="267"/>
      <c r="C71" s="270"/>
      <c r="D71" s="1" t="s">
        <v>282</v>
      </c>
      <c r="E71" s="53" t="s">
        <v>107</v>
      </c>
      <c r="G71" s="27"/>
      <c r="H71" s="25"/>
      <c r="I71" s="25" t="e">
        <f t="shared" si="6"/>
        <v>#DIV/0!</v>
      </c>
      <c r="J71" s="25" t="e">
        <f t="shared" si="7"/>
        <v>#DIV/0!</v>
      </c>
      <c r="L71" s="27"/>
      <c r="M71" s="25"/>
      <c r="N71" s="25" t="e">
        <f t="shared" si="8"/>
        <v>#DIV/0!</v>
      </c>
      <c r="O71" s="25" t="e">
        <f t="shared" si="9"/>
        <v>#DIV/0!</v>
      </c>
      <c r="Q71" s="25"/>
      <c r="R71" s="25"/>
      <c r="S71" s="25" t="e">
        <f t="shared" si="10"/>
        <v>#DIV/0!</v>
      </c>
      <c r="T71" s="25" t="e">
        <f t="shared" si="11"/>
        <v>#DIV/0!</v>
      </c>
      <c r="V71" s="11"/>
      <c r="W71" s="12"/>
      <c r="X71" s="12" t="e">
        <f t="shared" si="12"/>
        <v>#DIV/0!</v>
      </c>
      <c r="Y71" s="94" t="e">
        <f t="shared" si="13"/>
        <v>#DIV/0!</v>
      </c>
    </row>
    <row r="72" spans="2:25" ht="16.5" customHeight="1" x14ac:dyDescent="0.3">
      <c r="B72" s="267"/>
      <c r="C72" s="270"/>
      <c r="D72" s="145" t="s">
        <v>283</v>
      </c>
      <c r="E72" s="146" t="s">
        <v>108</v>
      </c>
      <c r="G72" s="28"/>
      <c r="H72" s="26"/>
      <c r="I72" s="25" t="e">
        <f t="shared" ref="I72:I114" si="18">ABS(G72-X72)</f>
        <v>#DIV/0!</v>
      </c>
      <c r="J72" s="25" t="e">
        <f t="shared" ref="J72:J114" si="19">ABS(H72-X72)</f>
        <v>#DIV/0!</v>
      </c>
      <c r="L72" s="28"/>
      <c r="M72" s="26"/>
      <c r="N72" s="25" t="e">
        <f t="shared" ref="N72:N114" si="20">ABS(L72-X72)</f>
        <v>#DIV/0!</v>
      </c>
      <c r="O72" s="25" t="e">
        <f t="shared" ref="O72:O114" si="21">ABS(M72-X72)</f>
        <v>#DIV/0!</v>
      </c>
      <c r="Q72" s="26"/>
      <c r="R72" s="26"/>
      <c r="S72" s="25" t="e">
        <f t="shared" ref="S72:S114" si="22">ABS(Q72-X72)</f>
        <v>#DIV/0!</v>
      </c>
      <c r="T72" s="25" t="e">
        <f t="shared" ref="T72:T114" si="23">ABS(R72-X72)</f>
        <v>#DIV/0!</v>
      </c>
      <c r="V72" s="13"/>
      <c r="W72" s="14"/>
      <c r="X72" s="12" t="e">
        <f t="shared" si="12"/>
        <v>#DIV/0!</v>
      </c>
      <c r="Y72" s="94" t="e">
        <f t="shared" si="13"/>
        <v>#DIV/0!</v>
      </c>
    </row>
    <row r="73" spans="2:25" ht="16.5" customHeight="1" x14ac:dyDescent="0.3">
      <c r="B73" s="267"/>
      <c r="C73" s="270"/>
      <c r="D73" s="1" t="s">
        <v>284</v>
      </c>
      <c r="E73" s="53" t="s">
        <v>109</v>
      </c>
      <c r="G73" s="27"/>
      <c r="H73" s="25"/>
      <c r="I73" s="25" t="e">
        <f t="shared" si="18"/>
        <v>#DIV/0!</v>
      </c>
      <c r="J73" s="25" t="e">
        <f t="shared" si="19"/>
        <v>#DIV/0!</v>
      </c>
      <c r="L73" s="27"/>
      <c r="M73" s="25"/>
      <c r="N73" s="25" t="e">
        <f t="shared" si="20"/>
        <v>#DIV/0!</v>
      </c>
      <c r="O73" s="25" t="e">
        <f t="shared" si="21"/>
        <v>#DIV/0!</v>
      </c>
      <c r="Q73" s="25"/>
      <c r="R73" s="25"/>
      <c r="S73" s="25" t="e">
        <f t="shared" si="22"/>
        <v>#DIV/0!</v>
      </c>
      <c r="T73" s="25" t="e">
        <f t="shared" si="23"/>
        <v>#DIV/0!</v>
      </c>
      <c r="V73" s="11"/>
      <c r="W73" s="12"/>
      <c r="X73" s="12" t="e">
        <f t="shared" si="12"/>
        <v>#DIV/0!</v>
      </c>
      <c r="Y73" s="94" t="e">
        <f t="shared" ref="Y73:Y114" si="24">(STDEVA(V73:W73)/AVERAGE(W73:W73))*100</f>
        <v>#DIV/0!</v>
      </c>
    </row>
    <row r="74" spans="2:25" ht="16.5" customHeight="1" x14ac:dyDescent="0.3">
      <c r="B74" s="267"/>
      <c r="C74" s="269"/>
      <c r="D74" s="145" t="s">
        <v>285</v>
      </c>
      <c r="E74" s="146" t="s">
        <v>110</v>
      </c>
      <c r="G74" s="28"/>
      <c r="H74" s="26"/>
      <c r="I74" s="25" t="e">
        <f t="shared" si="18"/>
        <v>#DIV/0!</v>
      </c>
      <c r="J74" s="25" t="e">
        <f t="shared" si="19"/>
        <v>#DIV/0!</v>
      </c>
      <c r="L74" s="28"/>
      <c r="M74" s="26"/>
      <c r="N74" s="25" t="e">
        <f t="shared" si="20"/>
        <v>#DIV/0!</v>
      </c>
      <c r="O74" s="25" t="e">
        <f t="shared" si="21"/>
        <v>#DIV/0!</v>
      </c>
      <c r="Q74" s="26"/>
      <c r="R74" s="26"/>
      <c r="S74" s="25" t="e">
        <f t="shared" si="22"/>
        <v>#DIV/0!</v>
      </c>
      <c r="T74" s="25" t="e">
        <f t="shared" si="23"/>
        <v>#DIV/0!</v>
      </c>
      <c r="V74" s="13"/>
      <c r="W74" s="14"/>
      <c r="X74" s="12" t="e">
        <f t="shared" si="12"/>
        <v>#DIV/0!</v>
      </c>
      <c r="Y74" s="94" t="e">
        <f t="shared" si="24"/>
        <v>#DIV/0!</v>
      </c>
    </row>
    <row r="75" spans="2:25" ht="16.5" customHeight="1" thickBot="1" x14ac:dyDescent="0.35">
      <c r="B75" s="267"/>
      <c r="C75" s="65" t="s">
        <v>243</v>
      </c>
      <c r="D75" s="1" t="s">
        <v>286</v>
      </c>
      <c r="E75" s="53" t="s">
        <v>111</v>
      </c>
      <c r="G75" s="27"/>
      <c r="H75" s="25"/>
      <c r="I75" s="25" t="e">
        <f t="shared" si="18"/>
        <v>#DIV/0!</v>
      </c>
      <c r="J75" s="25" t="e">
        <f t="shared" si="19"/>
        <v>#DIV/0!</v>
      </c>
      <c r="L75" s="27"/>
      <c r="M75" s="25"/>
      <c r="N75" s="25" t="e">
        <f t="shared" si="20"/>
        <v>#DIV/0!</v>
      </c>
      <c r="O75" s="25" t="e">
        <f t="shared" si="21"/>
        <v>#DIV/0!</v>
      </c>
      <c r="Q75" s="25"/>
      <c r="R75" s="25"/>
      <c r="S75" s="25" t="e">
        <f t="shared" si="22"/>
        <v>#DIV/0!</v>
      </c>
      <c r="T75" s="25" t="e">
        <f t="shared" si="23"/>
        <v>#DIV/0!</v>
      </c>
      <c r="V75" s="11"/>
      <c r="W75" s="12"/>
      <c r="X75" s="12" t="e">
        <f t="shared" si="12"/>
        <v>#DIV/0!</v>
      </c>
      <c r="Y75" s="94" t="e">
        <f t="shared" si="24"/>
        <v>#DIV/0!</v>
      </c>
    </row>
    <row r="76" spans="2:25" ht="16.5" customHeight="1" x14ac:dyDescent="0.3">
      <c r="B76" s="260" t="s">
        <v>139</v>
      </c>
      <c r="C76" s="18" t="s">
        <v>112</v>
      </c>
      <c r="D76" s="145" t="s">
        <v>113</v>
      </c>
      <c r="E76" s="146" t="s">
        <v>116</v>
      </c>
      <c r="G76" s="28"/>
      <c r="H76" s="26"/>
      <c r="I76" s="25">
        <f t="shared" si="18"/>
        <v>0</v>
      </c>
      <c r="J76" s="25">
        <f t="shared" si="19"/>
        <v>0</v>
      </c>
      <c r="L76" s="26">
        <v>20680981.25</v>
      </c>
      <c r="M76" s="26">
        <v>20680981.25</v>
      </c>
      <c r="N76" s="25">
        <f t="shared" si="20"/>
        <v>20680981.25</v>
      </c>
      <c r="O76" s="25">
        <f t="shared" si="21"/>
        <v>20680981.25</v>
      </c>
      <c r="Q76" s="26">
        <v>8212150</v>
      </c>
      <c r="R76" s="26">
        <v>8212150</v>
      </c>
      <c r="S76" s="25">
        <f t="shared" si="22"/>
        <v>8212150</v>
      </c>
      <c r="T76" s="25">
        <f t="shared" si="23"/>
        <v>8212150</v>
      </c>
      <c r="V76" s="13">
        <v>0</v>
      </c>
      <c r="W76" s="14">
        <v>0</v>
      </c>
      <c r="X76" s="12">
        <f t="shared" ref="X76:X114" si="25">AVERAGE(V76:W76)</f>
        <v>0</v>
      </c>
      <c r="Y76" s="94" t="e">
        <f t="shared" si="24"/>
        <v>#DIV/0!</v>
      </c>
    </row>
    <row r="77" spans="2:25" ht="16.5" customHeight="1" x14ac:dyDescent="0.3">
      <c r="B77" s="261"/>
      <c r="C77" s="144" t="s">
        <v>114</v>
      </c>
      <c r="D77" s="1" t="s">
        <v>115</v>
      </c>
      <c r="E77" s="53" t="s">
        <v>119</v>
      </c>
      <c r="G77" s="27"/>
      <c r="H77" s="25"/>
      <c r="I77" s="25">
        <f t="shared" si="18"/>
        <v>0</v>
      </c>
      <c r="J77" s="25">
        <f t="shared" si="19"/>
        <v>0</v>
      </c>
      <c r="L77" s="25">
        <v>10220056.25</v>
      </c>
      <c r="M77" s="25">
        <v>10220056.25</v>
      </c>
      <c r="N77" s="25">
        <f t="shared" si="20"/>
        <v>10220056.25</v>
      </c>
      <c r="O77" s="25">
        <f t="shared" si="21"/>
        <v>10220056.25</v>
      </c>
      <c r="Q77" s="25">
        <v>757458</v>
      </c>
      <c r="R77" s="25">
        <v>757458</v>
      </c>
      <c r="S77" s="25">
        <f t="shared" si="22"/>
        <v>757458</v>
      </c>
      <c r="T77" s="25">
        <f t="shared" si="23"/>
        <v>757458</v>
      </c>
      <c r="V77" s="11">
        <v>0</v>
      </c>
      <c r="W77" s="12">
        <v>0</v>
      </c>
      <c r="X77" s="12">
        <f t="shared" si="25"/>
        <v>0</v>
      </c>
      <c r="Y77" s="94" t="e">
        <f t="shared" si="24"/>
        <v>#DIV/0!</v>
      </c>
    </row>
    <row r="78" spans="2:25" ht="16.5" customHeight="1" x14ac:dyDescent="0.3">
      <c r="B78" s="261"/>
      <c r="C78" s="268" t="s">
        <v>117</v>
      </c>
      <c r="D78" s="66" t="s">
        <v>118</v>
      </c>
      <c r="E78" s="146" t="s">
        <v>120</v>
      </c>
      <c r="G78" s="28"/>
      <c r="H78" s="26"/>
      <c r="I78" s="25">
        <f t="shared" si="18"/>
        <v>0</v>
      </c>
      <c r="J78" s="25">
        <f t="shared" si="19"/>
        <v>0</v>
      </c>
      <c r="L78" s="26">
        <v>4553297.5</v>
      </c>
      <c r="M78" s="26">
        <v>4553297.5</v>
      </c>
      <c r="N78" s="25">
        <f t="shared" si="20"/>
        <v>4553297.5</v>
      </c>
      <c r="O78" s="25">
        <f t="shared" si="21"/>
        <v>4553297.5</v>
      </c>
      <c r="Q78" s="26">
        <v>696210</v>
      </c>
      <c r="R78" s="26">
        <v>696210</v>
      </c>
      <c r="S78" s="25">
        <f t="shared" si="22"/>
        <v>696210</v>
      </c>
      <c r="T78" s="25">
        <f t="shared" si="23"/>
        <v>696210</v>
      </c>
      <c r="V78" s="13">
        <v>0</v>
      </c>
      <c r="W78" s="14">
        <v>0</v>
      </c>
      <c r="X78" s="12">
        <f t="shared" si="25"/>
        <v>0</v>
      </c>
      <c r="Y78" s="94" t="e">
        <f t="shared" si="24"/>
        <v>#DIV/0!</v>
      </c>
    </row>
    <row r="79" spans="2:25" ht="16.5" customHeight="1" x14ac:dyDescent="0.3">
      <c r="B79" s="261"/>
      <c r="C79" s="269"/>
      <c r="D79" s="72" t="s">
        <v>121</v>
      </c>
      <c r="E79" s="53" t="s">
        <v>122</v>
      </c>
      <c r="G79" s="27"/>
      <c r="H79" s="25"/>
      <c r="I79" s="25">
        <f t="shared" si="18"/>
        <v>0</v>
      </c>
      <c r="J79" s="25">
        <f t="shared" si="19"/>
        <v>0</v>
      </c>
      <c r="L79" s="25"/>
      <c r="M79" s="25"/>
      <c r="N79" s="25">
        <f t="shared" si="20"/>
        <v>0</v>
      </c>
      <c r="O79" s="25">
        <f t="shared" si="21"/>
        <v>0</v>
      </c>
      <c r="Q79" s="25"/>
      <c r="R79" s="25"/>
      <c r="S79" s="25">
        <f t="shared" si="22"/>
        <v>0</v>
      </c>
      <c r="T79" s="25">
        <f t="shared" si="23"/>
        <v>0</v>
      </c>
      <c r="V79" s="11">
        <v>0</v>
      </c>
      <c r="W79" s="12">
        <v>0</v>
      </c>
      <c r="X79" s="12">
        <f t="shared" si="25"/>
        <v>0</v>
      </c>
      <c r="Y79" s="94" t="e">
        <f t="shared" si="24"/>
        <v>#DIV/0!</v>
      </c>
    </row>
    <row r="80" spans="2:25" ht="16.5" customHeight="1" x14ac:dyDescent="0.3">
      <c r="B80" s="261"/>
      <c r="C80" s="240" t="s">
        <v>123</v>
      </c>
      <c r="D80" s="66" t="s">
        <v>124</v>
      </c>
      <c r="E80" s="151" t="s">
        <v>128</v>
      </c>
      <c r="G80" s="28"/>
      <c r="H80" s="26"/>
      <c r="I80" s="25">
        <f t="shared" si="18"/>
        <v>0</v>
      </c>
      <c r="J80" s="25">
        <f t="shared" si="19"/>
        <v>0</v>
      </c>
      <c r="L80" s="26">
        <v>9171.25</v>
      </c>
      <c r="M80" s="26">
        <v>9171.25</v>
      </c>
      <c r="N80" s="25">
        <f t="shared" si="20"/>
        <v>9171.25</v>
      </c>
      <c r="O80" s="25">
        <f t="shared" si="21"/>
        <v>9171.25</v>
      </c>
      <c r="Q80" s="26">
        <v>355935</v>
      </c>
      <c r="R80" s="26">
        <v>355935</v>
      </c>
      <c r="S80" s="25">
        <f t="shared" si="22"/>
        <v>355935</v>
      </c>
      <c r="T80" s="25">
        <f t="shared" si="23"/>
        <v>355935</v>
      </c>
      <c r="V80" s="13">
        <v>0</v>
      </c>
      <c r="W80" s="14">
        <v>0</v>
      </c>
      <c r="X80" s="12">
        <f t="shared" si="25"/>
        <v>0</v>
      </c>
      <c r="Y80" s="94" t="e">
        <f t="shared" si="24"/>
        <v>#DIV/0!</v>
      </c>
    </row>
    <row r="81" spans="2:25" ht="16.5" customHeight="1" x14ac:dyDescent="0.3">
      <c r="B81" s="261"/>
      <c r="C81" s="241"/>
      <c r="D81" s="72" t="s">
        <v>125</v>
      </c>
      <c r="E81" s="53" t="s">
        <v>129</v>
      </c>
      <c r="G81" s="27"/>
      <c r="H81" s="25"/>
      <c r="I81" s="25">
        <f t="shared" si="18"/>
        <v>0</v>
      </c>
      <c r="J81" s="25">
        <f t="shared" si="19"/>
        <v>0</v>
      </c>
      <c r="L81" s="25"/>
      <c r="M81" s="25"/>
      <c r="N81" s="25">
        <f t="shared" si="20"/>
        <v>0</v>
      </c>
      <c r="O81" s="25">
        <f t="shared" si="21"/>
        <v>0</v>
      </c>
      <c r="Q81" s="25"/>
      <c r="R81" s="25"/>
      <c r="S81" s="25">
        <f t="shared" si="22"/>
        <v>0</v>
      </c>
      <c r="T81" s="25">
        <f t="shared" si="23"/>
        <v>0</v>
      </c>
      <c r="V81" s="11">
        <v>0</v>
      </c>
      <c r="W81" s="12">
        <v>0</v>
      </c>
      <c r="X81" s="12">
        <f t="shared" si="25"/>
        <v>0</v>
      </c>
      <c r="Y81" s="94" t="e">
        <f t="shared" si="24"/>
        <v>#DIV/0!</v>
      </c>
    </row>
    <row r="82" spans="2:25" ht="16.5" customHeight="1" x14ac:dyDescent="0.3">
      <c r="B82" s="261"/>
      <c r="C82" s="242"/>
      <c r="D82" s="67" t="s">
        <v>126</v>
      </c>
      <c r="E82" s="151" t="s">
        <v>130</v>
      </c>
      <c r="G82" s="28"/>
      <c r="H82" s="26"/>
      <c r="I82" s="25">
        <f t="shared" si="18"/>
        <v>0</v>
      </c>
      <c r="J82" s="25">
        <f t="shared" si="19"/>
        <v>0</v>
      </c>
      <c r="L82" s="26">
        <v>1111017.5</v>
      </c>
      <c r="M82" s="26">
        <v>1111017.5</v>
      </c>
      <c r="N82" s="25">
        <f t="shared" si="20"/>
        <v>1111017.5</v>
      </c>
      <c r="O82" s="25">
        <f t="shared" si="21"/>
        <v>1111017.5</v>
      </c>
      <c r="Q82" s="26">
        <v>305370</v>
      </c>
      <c r="R82" s="26">
        <v>305370</v>
      </c>
      <c r="S82" s="25">
        <f t="shared" si="22"/>
        <v>305370</v>
      </c>
      <c r="T82" s="25">
        <f t="shared" si="23"/>
        <v>305370</v>
      </c>
      <c r="V82" s="13">
        <v>0</v>
      </c>
      <c r="W82" s="14">
        <v>0</v>
      </c>
      <c r="X82" s="12">
        <f t="shared" si="25"/>
        <v>0</v>
      </c>
      <c r="Y82" s="94" t="e">
        <f t="shared" si="24"/>
        <v>#DIV/0!</v>
      </c>
    </row>
    <row r="83" spans="2:25" ht="16.5" customHeight="1" x14ac:dyDescent="0.3">
      <c r="B83" s="261"/>
      <c r="C83" s="18" t="s">
        <v>131</v>
      </c>
      <c r="D83" s="72" t="s">
        <v>132</v>
      </c>
      <c r="E83" s="53" t="s">
        <v>133</v>
      </c>
      <c r="G83" s="27"/>
      <c r="H83" s="25"/>
      <c r="I83" s="25">
        <f t="shared" si="18"/>
        <v>0</v>
      </c>
      <c r="J83" s="25">
        <f t="shared" si="19"/>
        <v>0</v>
      </c>
      <c r="L83" s="25"/>
      <c r="M83" s="25"/>
      <c r="N83" s="25">
        <f t="shared" si="20"/>
        <v>0</v>
      </c>
      <c r="O83" s="25">
        <f t="shared" si="21"/>
        <v>0</v>
      </c>
      <c r="Q83" s="25">
        <v>77910</v>
      </c>
      <c r="R83" s="25">
        <v>77910</v>
      </c>
      <c r="S83" s="25">
        <f t="shared" si="22"/>
        <v>77910</v>
      </c>
      <c r="T83" s="25">
        <f t="shared" si="23"/>
        <v>77910</v>
      </c>
      <c r="V83" s="11">
        <v>0</v>
      </c>
      <c r="W83" s="12">
        <v>0</v>
      </c>
      <c r="X83" s="12">
        <f t="shared" si="25"/>
        <v>0</v>
      </c>
      <c r="Y83" s="94" t="e">
        <f t="shared" si="24"/>
        <v>#DIV/0!</v>
      </c>
    </row>
    <row r="84" spans="2:25" ht="16.5" customHeight="1" x14ac:dyDescent="0.3">
      <c r="B84" s="261"/>
      <c r="C84" s="272" t="s">
        <v>134</v>
      </c>
      <c r="D84" s="68" t="s">
        <v>135</v>
      </c>
      <c r="E84" s="146" t="s">
        <v>140</v>
      </c>
      <c r="G84" s="28"/>
      <c r="H84" s="26"/>
      <c r="I84" s="25">
        <f t="shared" si="18"/>
        <v>0</v>
      </c>
      <c r="J84" s="25">
        <f t="shared" si="19"/>
        <v>0</v>
      </c>
      <c r="L84" s="26">
        <v>14332.5</v>
      </c>
      <c r="M84" s="26">
        <v>14332.5</v>
      </c>
      <c r="N84" s="25">
        <f t="shared" si="20"/>
        <v>14332.5</v>
      </c>
      <c r="O84" s="25">
        <f t="shared" si="21"/>
        <v>14332.5</v>
      </c>
      <c r="Q84" s="26"/>
      <c r="R84" s="26"/>
      <c r="S84" s="25">
        <f t="shared" si="22"/>
        <v>0</v>
      </c>
      <c r="T84" s="25">
        <f t="shared" si="23"/>
        <v>0</v>
      </c>
      <c r="V84" s="13">
        <v>0</v>
      </c>
      <c r="W84" s="14">
        <v>0</v>
      </c>
      <c r="X84" s="12">
        <f t="shared" si="25"/>
        <v>0</v>
      </c>
      <c r="Y84" s="94" t="e">
        <f t="shared" si="24"/>
        <v>#DIV/0!</v>
      </c>
    </row>
    <row r="85" spans="2:25" ht="16.5" customHeight="1" x14ac:dyDescent="0.3">
      <c r="B85" s="261"/>
      <c r="C85" s="272"/>
      <c r="D85" s="73" t="s">
        <v>136</v>
      </c>
      <c r="E85" s="53" t="s">
        <v>141</v>
      </c>
      <c r="G85" s="27"/>
      <c r="H85" s="25"/>
      <c r="I85" s="25">
        <f t="shared" si="18"/>
        <v>0</v>
      </c>
      <c r="J85" s="25">
        <f t="shared" si="19"/>
        <v>0</v>
      </c>
      <c r="L85" s="25"/>
      <c r="M85" s="25"/>
      <c r="N85" s="25">
        <f t="shared" si="20"/>
        <v>0</v>
      </c>
      <c r="O85" s="25">
        <f t="shared" si="21"/>
        <v>0</v>
      </c>
      <c r="Q85" s="25"/>
      <c r="R85" s="25"/>
      <c r="S85" s="25">
        <f t="shared" si="22"/>
        <v>0</v>
      </c>
      <c r="T85" s="25">
        <f t="shared" si="23"/>
        <v>0</v>
      </c>
      <c r="V85" s="11">
        <v>0</v>
      </c>
      <c r="W85" s="12">
        <v>0</v>
      </c>
      <c r="X85" s="12">
        <f t="shared" si="25"/>
        <v>0</v>
      </c>
      <c r="Y85" s="94" t="e">
        <f t="shared" si="24"/>
        <v>#DIV/0!</v>
      </c>
    </row>
    <row r="86" spans="2:25" ht="16.5" customHeight="1" x14ac:dyDescent="0.3">
      <c r="B86" s="261"/>
      <c r="C86" s="272"/>
      <c r="D86" s="68" t="s">
        <v>137</v>
      </c>
      <c r="E86" s="152" t="s">
        <v>142</v>
      </c>
      <c r="G86" s="28"/>
      <c r="H86" s="26"/>
      <c r="I86" s="25">
        <f t="shared" si="18"/>
        <v>0</v>
      </c>
      <c r="J86" s="25">
        <f t="shared" si="19"/>
        <v>0</v>
      </c>
      <c r="L86" s="26"/>
      <c r="M86" s="26"/>
      <c r="N86" s="25">
        <f t="shared" si="20"/>
        <v>0</v>
      </c>
      <c r="O86" s="25">
        <f t="shared" si="21"/>
        <v>0</v>
      </c>
      <c r="Q86" s="26"/>
      <c r="R86" s="26"/>
      <c r="S86" s="25">
        <f t="shared" si="22"/>
        <v>0</v>
      </c>
      <c r="T86" s="25">
        <f t="shared" si="23"/>
        <v>0</v>
      </c>
      <c r="V86" s="13">
        <v>0</v>
      </c>
      <c r="W86" s="14">
        <v>0</v>
      </c>
      <c r="X86" s="12">
        <f t="shared" si="25"/>
        <v>0</v>
      </c>
      <c r="Y86" s="94" t="e">
        <f t="shared" si="24"/>
        <v>#DIV/0!</v>
      </c>
    </row>
    <row r="87" spans="2:25" ht="16.5" customHeight="1" x14ac:dyDescent="0.3">
      <c r="B87" s="261"/>
      <c r="C87" s="272"/>
      <c r="D87" s="74" t="s">
        <v>138</v>
      </c>
      <c r="E87" s="60" t="s">
        <v>152</v>
      </c>
      <c r="G87" s="27"/>
      <c r="H87" s="25"/>
      <c r="I87" s="25">
        <f t="shared" si="18"/>
        <v>0</v>
      </c>
      <c r="J87" s="25">
        <f t="shared" si="19"/>
        <v>0</v>
      </c>
      <c r="L87" s="25">
        <v>216657.5</v>
      </c>
      <c r="M87" s="25">
        <v>216657.5</v>
      </c>
      <c r="N87" s="25">
        <f t="shared" si="20"/>
        <v>216657.5</v>
      </c>
      <c r="O87" s="25">
        <f t="shared" si="21"/>
        <v>216657.5</v>
      </c>
      <c r="Q87" s="25">
        <v>505200</v>
      </c>
      <c r="R87" s="25">
        <v>505200</v>
      </c>
      <c r="S87" s="25">
        <f t="shared" si="22"/>
        <v>505200</v>
      </c>
      <c r="T87" s="25">
        <f t="shared" si="23"/>
        <v>505200</v>
      </c>
      <c r="V87" s="11">
        <v>0</v>
      </c>
      <c r="W87" s="12">
        <v>0</v>
      </c>
      <c r="X87" s="12">
        <f t="shared" si="25"/>
        <v>0</v>
      </c>
      <c r="Y87" s="94" t="e">
        <f t="shared" si="24"/>
        <v>#DIV/0!</v>
      </c>
    </row>
    <row r="88" spans="2:25" x14ac:dyDescent="0.3">
      <c r="B88" s="261"/>
      <c r="C88" s="273" t="s">
        <v>143</v>
      </c>
      <c r="D88" s="56" t="s">
        <v>144</v>
      </c>
      <c r="E88" s="153" t="s">
        <v>145</v>
      </c>
      <c r="G88" s="28"/>
      <c r="H88" s="26"/>
      <c r="I88" s="25">
        <f t="shared" si="18"/>
        <v>0</v>
      </c>
      <c r="J88" s="25">
        <f t="shared" si="19"/>
        <v>0</v>
      </c>
      <c r="L88" s="26"/>
      <c r="M88" s="26"/>
      <c r="N88" s="25">
        <f t="shared" si="20"/>
        <v>0</v>
      </c>
      <c r="O88" s="25">
        <f t="shared" si="21"/>
        <v>0</v>
      </c>
      <c r="Q88" s="26"/>
      <c r="R88" s="26"/>
      <c r="S88" s="25">
        <f t="shared" si="22"/>
        <v>0</v>
      </c>
      <c r="T88" s="25">
        <f t="shared" si="23"/>
        <v>0</v>
      </c>
      <c r="V88" s="13">
        <v>0</v>
      </c>
      <c r="W88" s="14">
        <v>0</v>
      </c>
      <c r="X88" s="12">
        <f t="shared" si="25"/>
        <v>0</v>
      </c>
      <c r="Y88" s="94" t="e">
        <f t="shared" si="24"/>
        <v>#DIV/0!</v>
      </c>
    </row>
    <row r="89" spans="2:25" x14ac:dyDescent="0.3">
      <c r="B89" s="261"/>
      <c r="C89" s="273"/>
      <c r="D89" s="75" t="s">
        <v>146</v>
      </c>
      <c r="E89" s="60" t="s">
        <v>147</v>
      </c>
      <c r="G89" s="27"/>
      <c r="H89" s="25"/>
      <c r="I89" s="25">
        <f t="shared" si="18"/>
        <v>0</v>
      </c>
      <c r="J89" s="25">
        <f t="shared" si="19"/>
        <v>0</v>
      </c>
      <c r="L89" s="25">
        <v>18845</v>
      </c>
      <c r="M89" s="25">
        <v>18845</v>
      </c>
      <c r="N89" s="25">
        <f t="shared" si="20"/>
        <v>18845</v>
      </c>
      <c r="O89" s="25">
        <f t="shared" si="21"/>
        <v>18845</v>
      </c>
      <c r="Q89" s="25">
        <v>61830</v>
      </c>
      <c r="R89" s="25">
        <v>61830</v>
      </c>
      <c r="S89" s="25">
        <f t="shared" si="22"/>
        <v>61830</v>
      </c>
      <c r="T89" s="25">
        <f t="shared" si="23"/>
        <v>61830</v>
      </c>
      <c r="V89" s="11">
        <v>0</v>
      </c>
      <c r="W89" s="12">
        <v>0</v>
      </c>
      <c r="X89" s="12">
        <f t="shared" si="25"/>
        <v>0</v>
      </c>
      <c r="Y89" s="94" t="e">
        <f t="shared" si="24"/>
        <v>#DIV/0!</v>
      </c>
    </row>
    <row r="90" spans="2:25" x14ac:dyDescent="0.3">
      <c r="B90" s="261"/>
      <c r="C90" s="273"/>
      <c r="D90" s="58" t="s">
        <v>150</v>
      </c>
      <c r="E90" s="61" t="s">
        <v>151</v>
      </c>
      <c r="G90" s="28"/>
      <c r="H90" s="26"/>
      <c r="I90" s="25">
        <f t="shared" si="18"/>
        <v>0</v>
      </c>
      <c r="J90" s="25">
        <f t="shared" si="19"/>
        <v>0</v>
      </c>
      <c r="L90" s="26">
        <v>5058.75</v>
      </c>
      <c r="M90" s="26">
        <v>5058.75</v>
      </c>
      <c r="N90" s="25">
        <f t="shared" si="20"/>
        <v>5058.75</v>
      </c>
      <c r="O90" s="25">
        <f t="shared" si="21"/>
        <v>5058.75</v>
      </c>
      <c r="Q90" s="26"/>
      <c r="R90" s="26"/>
      <c r="S90" s="25">
        <f t="shared" si="22"/>
        <v>0</v>
      </c>
      <c r="T90" s="25">
        <f t="shared" si="23"/>
        <v>0</v>
      </c>
      <c r="V90" s="13">
        <v>0</v>
      </c>
      <c r="W90" s="14">
        <v>0</v>
      </c>
      <c r="X90" s="12">
        <f t="shared" si="25"/>
        <v>0</v>
      </c>
      <c r="Y90" s="94" t="e">
        <f t="shared" si="24"/>
        <v>#DIV/0!</v>
      </c>
    </row>
    <row r="91" spans="2:25" x14ac:dyDescent="0.3">
      <c r="B91" s="261"/>
      <c r="C91" s="273"/>
      <c r="D91" s="76" t="s">
        <v>148</v>
      </c>
      <c r="E91" s="53" t="s">
        <v>149</v>
      </c>
      <c r="G91" s="27"/>
      <c r="H91" s="25"/>
      <c r="I91" s="25">
        <f t="shared" si="18"/>
        <v>0</v>
      </c>
      <c r="J91" s="25">
        <f t="shared" si="19"/>
        <v>0</v>
      </c>
      <c r="L91" s="25"/>
      <c r="M91" s="25"/>
      <c r="N91" s="25">
        <f t="shared" si="20"/>
        <v>0</v>
      </c>
      <c r="O91" s="25">
        <f t="shared" si="21"/>
        <v>0</v>
      </c>
      <c r="Q91" s="27"/>
      <c r="R91" s="27"/>
      <c r="S91" s="25">
        <f t="shared" si="22"/>
        <v>0</v>
      </c>
      <c r="T91" s="25">
        <f t="shared" si="23"/>
        <v>0</v>
      </c>
      <c r="V91" s="27">
        <v>0</v>
      </c>
      <c r="W91" s="25">
        <v>0</v>
      </c>
      <c r="X91" s="12">
        <f t="shared" si="25"/>
        <v>0</v>
      </c>
      <c r="Y91" s="94" t="e">
        <f t="shared" si="24"/>
        <v>#DIV/0!</v>
      </c>
    </row>
    <row r="92" spans="2:25" x14ac:dyDescent="0.3">
      <c r="B92" s="261"/>
      <c r="C92" s="236" t="s">
        <v>153</v>
      </c>
      <c r="D92" s="69" t="s">
        <v>154</v>
      </c>
      <c r="E92" s="62" t="s">
        <v>155</v>
      </c>
      <c r="G92" s="28"/>
      <c r="H92" s="26"/>
      <c r="I92" s="25">
        <f t="shared" si="18"/>
        <v>0</v>
      </c>
      <c r="J92" s="25">
        <f t="shared" si="19"/>
        <v>0</v>
      </c>
      <c r="L92" s="26">
        <v>2935</v>
      </c>
      <c r="M92" s="26">
        <v>2935</v>
      </c>
      <c r="N92" s="25">
        <f t="shared" si="20"/>
        <v>2935</v>
      </c>
      <c r="O92" s="25">
        <f t="shared" si="21"/>
        <v>2935</v>
      </c>
      <c r="Q92" s="26">
        <v>137835</v>
      </c>
      <c r="R92" s="26">
        <v>137835</v>
      </c>
      <c r="S92" s="25">
        <f t="shared" si="22"/>
        <v>137835</v>
      </c>
      <c r="T92" s="25">
        <f t="shared" si="23"/>
        <v>137835</v>
      </c>
      <c r="V92" s="13">
        <v>0</v>
      </c>
      <c r="W92" s="14">
        <v>0</v>
      </c>
      <c r="X92" s="12">
        <f t="shared" si="25"/>
        <v>0</v>
      </c>
      <c r="Y92" s="94" t="e">
        <f t="shared" si="24"/>
        <v>#DIV/0!</v>
      </c>
    </row>
    <row r="93" spans="2:25" ht="16.5" customHeight="1" x14ac:dyDescent="0.3">
      <c r="B93" s="261"/>
      <c r="C93" s="236"/>
      <c r="D93" s="77" t="s">
        <v>182</v>
      </c>
      <c r="E93" s="57" t="s">
        <v>183</v>
      </c>
      <c r="G93" s="27"/>
      <c r="H93" s="25"/>
      <c r="I93" s="25">
        <f t="shared" si="18"/>
        <v>0</v>
      </c>
      <c r="J93" s="25">
        <f t="shared" si="19"/>
        <v>0</v>
      </c>
      <c r="L93" s="25">
        <v>1087.5</v>
      </c>
      <c r="M93" s="25">
        <v>1087.5</v>
      </c>
      <c r="N93" s="25">
        <f t="shared" si="20"/>
        <v>1087.5</v>
      </c>
      <c r="O93" s="25">
        <f t="shared" si="21"/>
        <v>1087.5</v>
      </c>
      <c r="Q93" s="25">
        <v>85770</v>
      </c>
      <c r="R93" s="25">
        <v>85770</v>
      </c>
      <c r="S93" s="25">
        <f t="shared" si="22"/>
        <v>85770</v>
      </c>
      <c r="T93" s="25">
        <f t="shared" si="23"/>
        <v>85770</v>
      </c>
      <c r="V93" s="11">
        <v>0</v>
      </c>
      <c r="W93" s="12">
        <v>0</v>
      </c>
      <c r="X93" s="12">
        <f t="shared" si="25"/>
        <v>0</v>
      </c>
      <c r="Y93" s="94" t="e">
        <f t="shared" si="24"/>
        <v>#DIV/0!</v>
      </c>
    </row>
    <row r="94" spans="2:25" x14ac:dyDescent="0.3">
      <c r="B94" s="261"/>
      <c r="C94" s="273" t="s">
        <v>156</v>
      </c>
      <c r="D94" s="56" t="s">
        <v>157</v>
      </c>
      <c r="E94" s="62" t="s">
        <v>159</v>
      </c>
      <c r="G94" s="28"/>
      <c r="H94" s="26"/>
      <c r="I94" s="25">
        <f t="shared" si="18"/>
        <v>0</v>
      </c>
      <c r="J94" s="25">
        <f t="shared" si="19"/>
        <v>0</v>
      </c>
      <c r="L94" s="26"/>
      <c r="M94" s="26"/>
      <c r="N94" s="25">
        <f t="shared" si="20"/>
        <v>0</v>
      </c>
      <c r="O94" s="25">
        <f t="shared" si="21"/>
        <v>0</v>
      </c>
      <c r="Q94" s="26">
        <v>55920</v>
      </c>
      <c r="R94" s="26">
        <v>55920</v>
      </c>
      <c r="S94" s="25">
        <f t="shared" si="22"/>
        <v>55920</v>
      </c>
      <c r="T94" s="25">
        <f t="shared" si="23"/>
        <v>55920</v>
      </c>
      <c r="V94" s="13">
        <v>0</v>
      </c>
      <c r="W94" s="14">
        <v>0</v>
      </c>
      <c r="X94" s="12">
        <f t="shared" si="25"/>
        <v>0</v>
      </c>
      <c r="Y94" s="94" t="e">
        <f t="shared" si="24"/>
        <v>#DIV/0!</v>
      </c>
    </row>
    <row r="95" spans="2:25" x14ac:dyDescent="0.3">
      <c r="B95" s="261"/>
      <c r="C95" s="273"/>
      <c r="D95" s="76" t="s">
        <v>158</v>
      </c>
      <c r="E95" s="57" t="s">
        <v>160</v>
      </c>
      <c r="G95" s="27"/>
      <c r="H95" s="25"/>
      <c r="I95" s="25">
        <f t="shared" si="18"/>
        <v>0</v>
      </c>
      <c r="J95" s="25">
        <f t="shared" si="19"/>
        <v>0</v>
      </c>
      <c r="L95" s="25"/>
      <c r="M95" s="25"/>
      <c r="N95" s="25">
        <f t="shared" si="20"/>
        <v>0</v>
      </c>
      <c r="O95" s="25">
        <f t="shared" si="21"/>
        <v>0</v>
      </c>
      <c r="Q95" s="25">
        <v>43455</v>
      </c>
      <c r="R95" s="25">
        <v>43455</v>
      </c>
      <c r="S95" s="25">
        <f t="shared" si="22"/>
        <v>43455</v>
      </c>
      <c r="T95" s="25">
        <f t="shared" si="23"/>
        <v>43455</v>
      </c>
      <c r="V95" s="11">
        <v>0</v>
      </c>
      <c r="W95" s="12">
        <v>0</v>
      </c>
      <c r="X95" s="12">
        <f t="shared" si="25"/>
        <v>0</v>
      </c>
      <c r="Y95" s="94" t="e">
        <f t="shared" si="24"/>
        <v>#DIV/0!</v>
      </c>
    </row>
    <row r="96" spans="2:25" x14ac:dyDescent="0.3">
      <c r="B96" s="261"/>
      <c r="C96" s="235" t="s">
        <v>161</v>
      </c>
      <c r="D96" s="56" t="s">
        <v>162</v>
      </c>
      <c r="E96" s="63" t="s">
        <v>164</v>
      </c>
      <c r="G96" s="28"/>
      <c r="H96" s="26"/>
      <c r="I96" s="25">
        <f t="shared" si="18"/>
        <v>0</v>
      </c>
      <c r="J96" s="25">
        <f t="shared" si="19"/>
        <v>0</v>
      </c>
      <c r="L96" s="26"/>
      <c r="M96" s="26"/>
      <c r="N96" s="25">
        <f t="shared" si="20"/>
        <v>0</v>
      </c>
      <c r="O96" s="25">
        <f t="shared" si="21"/>
        <v>0</v>
      </c>
      <c r="Q96" s="26">
        <v>34170</v>
      </c>
      <c r="R96" s="26">
        <v>34170</v>
      </c>
      <c r="S96" s="25">
        <f t="shared" si="22"/>
        <v>34170</v>
      </c>
      <c r="T96" s="25">
        <f t="shared" si="23"/>
        <v>34170</v>
      </c>
      <c r="V96" s="13">
        <v>0</v>
      </c>
      <c r="W96" s="14">
        <v>0</v>
      </c>
      <c r="X96" s="12">
        <f t="shared" si="25"/>
        <v>0</v>
      </c>
      <c r="Y96" s="94" t="e">
        <f t="shared" si="24"/>
        <v>#DIV/0!</v>
      </c>
    </row>
    <row r="97" spans="2:25" x14ac:dyDescent="0.3">
      <c r="B97" s="261"/>
      <c r="C97" s="235"/>
      <c r="D97" s="76" t="s">
        <v>163</v>
      </c>
      <c r="E97" s="57" t="s">
        <v>165</v>
      </c>
      <c r="G97" s="27"/>
      <c r="H97" s="25"/>
      <c r="I97" s="25">
        <f t="shared" si="18"/>
        <v>0</v>
      </c>
      <c r="J97" s="25">
        <f t="shared" si="19"/>
        <v>0</v>
      </c>
      <c r="L97" s="25"/>
      <c r="M97" s="25"/>
      <c r="N97" s="25">
        <f t="shared" si="20"/>
        <v>0</v>
      </c>
      <c r="O97" s="25">
        <f t="shared" si="21"/>
        <v>0</v>
      </c>
      <c r="Q97" s="25">
        <v>13380</v>
      </c>
      <c r="R97" s="25">
        <v>13380</v>
      </c>
      <c r="S97" s="25">
        <f t="shared" si="22"/>
        <v>13380</v>
      </c>
      <c r="T97" s="25">
        <f t="shared" si="23"/>
        <v>13380</v>
      </c>
      <c r="V97" s="11">
        <v>0</v>
      </c>
      <c r="W97" s="12">
        <v>0</v>
      </c>
      <c r="X97" s="12">
        <f t="shared" si="25"/>
        <v>0</v>
      </c>
      <c r="Y97" s="94" t="e">
        <f t="shared" si="24"/>
        <v>#DIV/0!</v>
      </c>
    </row>
    <row r="98" spans="2:25" x14ac:dyDescent="0.3">
      <c r="B98" s="261"/>
      <c r="C98" s="273" t="s">
        <v>166</v>
      </c>
      <c r="D98" s="56" t="s">
        <v>167</v>
      </c>
      <c r="E98" s="63" t="s">
        <v>171</v>
      </c>
      <c r="G98" s="28"/>
      <c r="H98" s="26"/>
      <c r="I98" s="25">
        <f t="shared" si="18"/>
        <v>0</v>
      </c>
      <c r="J98" s="25">
        <f t="shared" si="19"/>
        <v>0</v>
      </c>
      <c r="L98" s="26"/>
      <c r="M98" s="26"/>
      <c r="N98" s="25">
        <f t="shared" si="20"/>
        <v>0</v>
      </c>
      <c r="O98" s="25">
        <f t="shared" si="21"/>
        <v>0</v>
      </c>
      <c r="Q98" s="26">
        <v>7380</v>
      </c>
      <c r="R98" s="26">
        <v>7380</v>
      </c>
      <c r="S98" s="25">
        <f t="shared" si="22"/>
        <v>7380</v>
      </c>
      <c r="T98" s="25">
        <f t="shared" si="23"/>
        <v>7380</v>
      </c>
      <c r="V98" s="13">
        <v>0</v>
      </c>
      <c r="W98" s="14">
        <v>0</v>
      </c>
      <c r="X98" s="12">
        <f t="shared" si="25"/>
        <v>0</v>
      </c>
      <c r="Y98" s="94" t="e">
        <f t="shared" si="24"/>
        <v>#DIV/0!</v>
      </c>
    </row>
    <row r="99" spans="2:25" x14ac:dyDescent="0.3">
      <c r="B99" s="261"/>
      <c r="C99" s="273"/>
      <c r="D99" s="76" t="s">
        <v>168</v>
      </c>
      <c r="E99" s="57" t="s">
        <v>172</v>
      </c>
      <c r="G99" s="27"/>
      <c r="H99" s="25"/>
      <c r="I99" s="25">
        <f t="shared" si="18"/>
        <v>0</v>
      </c>
      <c r="J99" s="25">
        <f t="shared" si="19"/>
        <v>0</v>
      </c>
      <c r="L99" s="25"/>
      <c r="M99" s="25"/>
      <c r="N99" s="25">
        <f t="shared" si="20"/>
        <v>0</v>
      </c>
      <c r="O99" s="25">
        <f t="shared" si="21"/>
        <v>0</v>
      </c>
      <c r="Q99" s="25">
        <v>3495</v>
      </c>
      <c r="R99" s="25">
        <v>3495</v>
      </c>
      <c r="S99" s="25">
        <f t="shared" si="22"/>
        <v>3495</v>
      </c>
      <c r="T99" s="25">
        <f t="shared" si="23"/>
        <v>3495</v>
      </c>
      <c r="V99" s="11">
        <v>0</v>
      </c>
      <c r="W99" s="12">
        <v>0</v>
      </c>
      <c r="X99" s="12">
        <f t="shared" si="25"/>
        <v>0</v>
      </c>
      <c r="Y99" s="94" t="e">
        <f t="shared" si="24"/>
        <v>#DIV/0!</v>
      </c>
    </row>
    <row r="100" spans="2:25" ht="30.75" customHeight="1" x14ac:dyDescent="0.3">
      <c r="B100" s="261"/>
      <c r="C100" s="235" t="s">
        <v>173</v>
      </c>
      <c r="D100" s="56" t="s">
        <v>169</v>
      </c>
      <c r="E100" s="146" t="s">
        <v>174</v>
      </c>
      <c r="G100" s="28"/>
      <c r="H100" s="26"/>
      <c r="I100" s="25">
        <f t="shared" si="18"/>
        <v>0</v>
      </c>
      <c r="J100" s="25">
        <f t="shared" si="19"/>
        <v>0</v>
      </c>
      <c r="L100" s="26"/>
      <c r="M100" s="26"/>
      <c r="N100" s="25">
        <f t="shared" si="20"/>
        <v>0</v>
      </c>
      <c r="O100" s="25">
        <f t="shared" si="21"/>
        <v>0</v>
      </c>
      <c r="Q100" s="26">
        <v>1875</v>
      </c>
      <c r="R100" s="26">
        <v>1875</v>
      </c>
      <c r="S100" s="25">
        <f t="shared" si="22"/>
        <v>1875</v>
      </c>
      <c r="T100" s="25">
        <f t="shared" si="23"/>
        <v>1875</v>
      </c>
      <c r="V100" s="13">
        <v>0</v>
      </c>
      <c r="W100" s="14">
        <v>0</v>
      </c>
      <c r="X100" s="12">
        <f t="shared" si="25"/>
        <v>0</v>
      </c>
      <c r="Y100" s="94" t="e">
        <f t="shared" si="24"/>
        <v>#DIV/0!</v>
      </c>
    </row>
    <row r="101" spans="2:25" ht="29.25" customHeight="1" x14ac:dyDescent="0.3">
      <c r="B101" s="261"/>
      <c r="C101" s="235"/>
      <c r="D101" s="76" t="s">
        <v>170</v>
      </c>
      <c r="E101" s="53" t="s">
        <v>175</v>
      </c>
      <c r="G101" s="27"/>
      <c r="H101" s="25"/>
      <c r="I101" s="25">
        <f t="shared" si="18"/>
        <v>0</v>
      </c>
      <c r="J101" s="25">
        <f t="shared" si="19"/>
        <v>0</v>
      </c>
      <c r="L101" s="25"/>
      <c r="M101" s="25"/>
      <c r="N101" s="25">
        <f t="shared" si="20"/>
        <v>0</v>
      </c>
      <c r="O101" s="25">
        <f t="shared" si="21"/>
        <v>0</v>
      </c>
      <c r="Q101" s="25">
        <v>1680</v>
      </c>
      <c r="R101" s="25">
        <v>1680</v>
      </c>
      <c r="S101" s="25">
        <f t="shared" si="22"/>
        <v>1680</v>
      </c>
      <c r="T101" s="25">
        <f t="shared" si="23"/>
        <v>1680</v>
      </c>
      <c r="V101" s="11">
        <v>0</v>
      </c>
      <c r="W101" s="12">
        <v>0</v>
      </c>
      <c r="X101" s="12">
        <f t="shared" si="25"/>
        <v>0</v>
      </c>
      <c r="Y101" s="94" t="e">
        <f t="shared" si="24"/>
        <v>#DIV/0!</v>
      </c>
    </row>
    <row r="102" spans="2:25" ht="16.5" customHeight="1" x14ac:dyDescent="0.3">
      <c r="B102" s="261"/>
      <c r="C102" s="237" t="s">
        <v>127</v>
      </c>
      <c r="D102" s="67" t="s">
        <v>176</v>
      </c>
      <c r="E102" s="146" t="s">
        <v>192</v>
      </c>
      <c r="G102" s="28"/>
      <c r="H102" s="26"/>
      <c r="I102" s="25">
        <f t="shared" si="18"/>
        <v>0</v>
      </c>
      <c r="J102" s="25">
        <f t="shared" si="19"/>
        <v>0</v>
      </c>
      <c r="L102" s="26">
        <v>146543.56580000001</v>
      </c>
      <c r="M102" s="26">
        <v>146543.56580000001</v>
      </c>
      <c r="N102" s="25">
        <f t="shared" si="20"/>
        <v>146543.56580000001</v>
      </c>
      <c r="O102" s="25">
        <f t="shared" si="21"/>
        <v>146543.56580000001</v>
      </c>
      <c r="Q102" s="26">
        <v>75209691.216000006</v>
      </c>
      <c r="R102" s="26">
        <v>75209691.216000006</v>
      </c>
      <c r="S102" s="25">
        <f t="shared" si="22"/>
        <v>75209691.216000006</v>
      </c>
      <c r="T102" s="25">
        <f t="shared" si="23"/>
        <v>75209691.216000006</v>
      </c>
      <c r="V102" s="13">
        <v>0</v>
      </c>
      <c r="W102" s="14">
        <v>0</v>
      </c>
      <c r="X102" s="12">
        <f t="shared" si="25"/>
        <v>0</v>
      </c>
      <c r="Y102" s="94" t="e">
        <f t="shared" si="24"/>
        <v>#DIV/0!</v>
      </c>
    </row>
    <row r="103" spans="2:25" ht="16.5" customHeight="1" x14ac:dyDescent="0.3">
      <c r="B103" s="261"/>
      <c r="C103" s="238"/>
      <c r="D103" s="78" t="s">
        <v>177</v>
      </c>
      <c r="E103" s="53" t="s">
        <v>193</v>
      </c>
      <c r="G103" s="27"/>
      <c r="H103" s="25"/>
      <c r="I103" s="25">
        <f t="shared" si="18"/>
        <v>0</v>
      </c>
      <c r="J103" s="25">
        <f t="shared" si="19"/>
        <v>0</v>
      </c>
      <c r="L103" s="25">
        <v>162718.49140000003</v>
      </c>
      <c r="M103" s="25">
        <v>162718.49140000003</v>
      </c>
      <c r="N103" s="25">
        <f t="shared" si="20"/>
        <v>162718.49140000003</v>
      </c>
      <c r="O103" s="25">
        <f t="shared" si="21"/>
        <v>162718.49140000003</v>
      </c>
      <c r="Q103" s="25">
        <v>93708930.414000005</v>
      </c>
      <c r="R103" s="25">
        <v>93708930.414000005</v>
      </c>
      <c r="S103" s="25">
        <f t="shared" si="22"/>
        <v>93708930.414000005</v>
      </c>
      <c r="T103" s="25">
        <f t="shared" si="23"/>
        <v>93708930.414000005</v>
      </c>
      <c r="V103" s="11">
        <v>0</v>
      </c>
      <c r="W103" s="12">
        <v>0</v>
      </c>
      <c r="X103" s="12">
        <f t="shared" si="25"/>
        <v>0</v>
      </c>
      <c r="Y103" s="94" t="e">
        <f t="shared" si="24"/>
        <v>#DIV/0!</v>
      </c>
    </row>
    <row r="104" spans="2:25" ht="16.5" customHeight="1" x14ac:dyDescent="0.3">
      <c r="B104" s="261"/>
      <c r="C104" s="238"/>
      <c r="D104" s="70" t="s">
        <v>186</v>
      </c>
      <c r="E104" s="146" t="s">
        <v>362</v>
      </c>
      <c r="G104" s="28"/>
      <c r="H104" s="26"/>
      <c r="I104" s="25">
        <f t="shared" si="18"/>
        <v>0</v>
      </c>
      <c r="J104" s="25">
        <f t="shared" si="19"/>
        <v>0</v>
      </c>
      <c r="L104" s="26">
        <v>112845.70140000002</v>
      </c>
      <c r="M104" s="26">
        <v>112845.70140000002</v>
      </c>
      <c r="N104" s="25">
        <f t="shared" si="20"/>
        <v>112845.70140000002</v>
      </c>
      <c r="O104" s="25">
        <f t="shared" si="21"/>
        <v>112845.70140000002</v>
      </c>
      <c r="Q104" s="26">
        <v>57091861.266000003</v>
      </c>
      <c r="R104" s="26">
        <v>57091861.266000003</v>
      </c>
      <c r="S104" s="25">
        <f t="shared" si="22"/>
        <v>57091861.266000003</v>
      </c>
      <c r="T104" s="25">
        <f t="shared" si="23"/>
        <v>57091861.266000003</v>
      </c>
      <c r="V104" s="13">
        <v>0</v>
      </c>
      <c r="W104" s="14">
        <v>0</v>
      </c>
      <c r="X104" s="12">
        <f t="shared" si="25"/>
        <v>0</v>
      </c>
      <c r="Y104" s="94" t="e">
        <f t="shared" si="24"/>
        <v>#DIV/0!</v>
      </c>
    </row>
    <row r="105" spans="2:25" ht="16.5" customHeight="1" x14ac:dyDescent="0.3">
      <c r="B105" s="261"/>
      <c r="C105" s="239"/>
      <c r="D105" s="78" t="s">
        <v>178</v>
      </c>
      <c r="E105" s="53" t="s">
        <v>194</v>
      </c>
      <c r="G105" s="27"/>
      <c r="H105" s="25"/>
      <c r="I105" s="25">
        <f t="shared" si="18"/>
        <v>0</v>
      </c>
      <c r="J105" s="25">
        <f t="shared" si="19"/>
        <v>0</v>
      </c>
      <c r="L105" s="25">
        <v>195424.68880000003</v>
      </c>
      <c r="M105" s="25">
        <v>195424.68880000003</v>
      </c>
      <c r="N105" s="25">
        <f t="shared" si="20"/>
        <v>195424.68880000003</v>
      </c>
      <c r="O105" s="25">
        <f t="shared" si="21"/>
        <v>195424.68880000003</v>
      </c>
      <c r="Q105" s="25">
        <v>70449891.666000009</v>
      </c>
      <c r="R105" s="25">
        <v>70449891.666000009</v>
      </c>
      <c r="S105" s="25">
        <f t="shared" si="22"/>
        <v>70449891.666000009</v>
      </c>
      <c r="T105" s="25">
        <f t="shared" si="23"/>
        <v>70449891.666000009</v>
      </c>
      <c r="V105" s="11">
        <v>0</v>
      </c>
      <c r="W105" s="12">
        <v>0</v>
      </c>
      <c r="X105" s="12">
        <f t="shared" si="25"/>
        <v>0</v>
      </c>
      <c r="Y105" s="94" t="e">
        <f t="shared" si="24"/>
        <v>#DIV/0!</v>
      </c>
    </row>
    <row r="106" spans="2:25" ht="16.5" customHeight="1" x14ac:dyDescent="0.3">
      <c r="B106" s="261"/>
      <c r="C106" s="240" t="s">
        <v>185</v>
      </c>
      <c r="D106" s="71" t="s">
        <v>184</v>
      </c>
      <c r="E106" s="146" t="s">
        <v>195</v>
      </c>
      <c r="G106" s="28"/>
      <c r="H106" s="26"/>
      <c r="I106" s="25">
        <f t="shared" si="18"/>
        <v>0</v>
      </c>
      <c r="J106" s="25">
        <f t="shared" si="19"/>
        <v>0</v>
      </c>
      <c r="L106" s="26"/>
      <c r="M106" s="26"/>
      <c r="N106" s="25">
        <f t="shared" si="20"/>
        <v>0</v>
      </c>
      <c r="O106" s="25">
        <f t="shared" si="21"/>
        <v>0</v>
      </c>
      <c r="Q106" s="26">
        <v>41789208.384000003</v>
      </c>
      <c r="R106" s="26">
        <v>41789208.384000003</v>
      </c>
      <c r="S106" s="25">
        <f t="shared" si="22"/>
        <v>41789208.384000003</v>
      </c>
      <c r="T106" s="25">
        <f t="shared" si="23"/>
        <v>41789208.384000003</v>
      </c>
      <c r="V106" s="13">
        <v>0</v>
      </c>
      <c r="W106" s="14">
        <v>0</v>
      </c>
      <c r="X106" s="12">
        <f t="shared" si="25"/>
        <v>0</v>
      </c>
      <c r="Y106" s="94" t="e">
        <f t="shared" si="24"/>
        <v>#DIV/0!</v>
      </c>
    </row>
    <row r="107" spans="2:25" ht="16.5" customHeight="1" x14ac:dyDescent="0.3">
      <c r="B107" s="261"/>
      <c r="C107" s="241"/>
      <c r="D107" s="78" t="s">
        <v>179</v>
      </c>
      <c r="E107" s="53" t="s">
        <v>196</v>
      </c>
      <c r="G107" s="27"/>
      <c r="H107" s="25"/>
      <c r="I107" s="25">
        <f t="shared" si="18"/>
        <v>0</v>
      </c>
      <c r="J107" s="25">
        <f t="shared" si="19"/>
        <v>0</v>
      </c>
      <c r="L107" s="25">
        <v>73010.261799999993</v>
      </c>
      <c r="M107" s="25">
        <v>73010.261799999993</v>
      </c>
      <c r="N107" s="25">
        <f t="shared" si="20"/>
        <v>73010.261799999993</v>
      </c>
      <c r="O107" s="25">
        <f t="shared" si="21"/>
        <v>73010.261799999993</v>
      </c>
      <c r="Q107" s="25">
        <v>34745539.356000006</v>
      </c>
      <c r="R107" s="25">
        <v>34745539.356000006</v>
      </c>
      <c r="S107" s="25">
        <f t="shared" si="22"/>
        <v>34745539.356000006</v>
      </c>
      <c r="T107" s="25">
        <f t="shared" si="23"/>
        <v>34745539.356000006</v>
      </c>
      <c r="V107" s="11">
        <v>0</v>
      </c>
      <c r="W107" s="12">
        <v>0</v>
      </c>
      <c r="X107" s="12">
        <f t="shared" si="25"/>
        <v>0</v>
      </c>
      <c r="Y107" s="94" t="e">
        <f t="shared" si="24"/>
        <v>#DIV/0!</v>
      </c>
    </row>
    <row r="108" spans="2:25" ht="16.5" customHeight="1" x14ac:dyDescent="0.3">
      <c r="B108" s="261"/>
      <c r="C108" s="241"/>
      <c r="D108" s="71" t="s">
        <v>187</v>
      </c>
      <c r="E108" s="146" t="s">
        <v>197</v>
      </c>
      <c r="G108" s="28"/>
      <c r="H108" s="26"/>
      <c r="I108" s="25">
        <f t="shared" si="18"/>
        <v>0</v>
      </c>
      <c r="J108" s="25">
        <f t="shared" si="19"/>
        <v>0</v>
      </c>
      <c r="L108" s="26"/>
      <c r="M108" s="26"/>
      <c r="N108" s="25">
        <f t="shared" si="20"/>
        <v>0</v>
      </c>
      <c r="O108" s="25">
        <f t="shared" si="21"/>
        <v>0</v>
      </c>
      <c r="Q108" s="26">
        <v>38429722.781999998</v>
      </c>
      <c r="R108" s="26">
        <v>38429722.781999998</v>
      </c>
      <c r="S108" s="25">
        <f t="shared" si="22"/>
        <v>38429722.781999998</v>
      </c>
      <c r="T108" s="25">
        <f t="shared" si="23"/>
        <v>38429722.781999998</v>
      </c>
      <c r="V108" s="13">
        <v>0</v>
      </c>
      <c r="W108" s="14">
        <v>0</v>
      </c>
      <c r="X108" s="12">
        <f t="shared" si="25"/>
        <v>0</v>
      </c>
      <c r="Y108" s="94" t="e">
        <f t="shared" si="24"/>
        <v>#DIV/0!</v>
      </c>
    </row>
    <row r="109" spans="2:25" ht="16.5" customHeight="1" x14ac:dyDescent="0.3">
      <c r="B109" s="261"/>
      <c r="C109" s="242"/>
      <c r="D109" s="76" t="s">
        <v>199</v>
      </c>
      <c r="E109" s="53" t="s">
        <v>417</v>
      </c>
      <c r="G109" s="27"/>
      <c r="H109" s="25"/>
      <c r="I109" s="25">
        <f t="shared" si="18"/>
        <v>0</v>
      </c>
      <c r="J109" s="25">
        <f t="shared" si="19"/>
        <v>0</v>
      </c>
      <c r="L109" s="25"/>
      <c r="M109" s="25"/>
      <c r="N109" s="25">
        <f t="shared" si="20"/>
        <v>0</v>
      </c>
      <c r="O109" s="25">
        <f t="shared" si="21"/>
        <v>0</v>
      </c>
      <c r="Q109" s="25">
        <v>70313018.291999996</v>
      </c>
      <c r="R109" s="25">
        <v>70313018.291999996</v>
      </c>
      <c r="S109" s="25">
        <f t="shared" si="22"/>
        <v>70313018.291999996</v>
      </c>
      <c r="T109" s="25">
        <f t="shared" si="23"/>
        <v>70313018.291999996</v>
      </c>
      <c r="V109" s="11">
        <v>0</v>
      </c>
      <c r="W109" s="12">
        <v>0</v>
      </c>
      <c r="X109" s="12">
        <f t="shared" si="25"/>
        <v>0</v>
      </c>
      <c r="Y109" s="94" t="e">
        <f t="shared" si="24"/>
        <v>#DIV/0!</v>
      </c>
    </row>
    <row r="110" spans="2:25" ht="16.5" customHeight="1" x14ac:dyDescent="0.3">
      <c r="B110" s="261"/>
      <c r="C110" s="271" t="s">
        <v>190</v>
      </c>
      <c r="D110" s="71" t="s">
        <v>200</v>
      </c>
      <c r="E110" s="154" t="s">
        <v>201</v>
      </c>
      <c r="G110" s="28"/>
      <c r="H110" s="26"/>
      <c r="I110" s="25">
        <f t="shared" si="18"/>
        <v>0</v>
      </c>
      <c r="J110" s="25">
        <f t="shared" si="19"/>
        <v>0</v>
      </c>
      <c r="L110" s="26"/>
      <c r="M110" s="26"/>
      <c r="N110" s="25">
        <f t="shared" si="20"/>
        <v>0</v>
      </c>
      <c r="O110" s="25">
        <f t="shared" si="21"/>
        <v>0</v>
      </c>
      <c r="Q110" s="26"/>
      <c r="R110" s="26"/>
      <c r="S110" s="25">
        <f t="shared" si="22"/>
        <v>0</v>
      </c>
      <c r="T110" s="25">
        <f t="shared" si="23"/>
        <v>0</v>
      </c>
      <c r="V110" s="13">
        <v>0</v>
      </c>
      <c r="W110" s="14">
        <v>0</v>
      </c>
      <c r="X110" s="12">
        <f t="shared" si="25"/>
        <v>0</v>
      </c>
      <c r="Y110" s="94" t="e">
        <f t="shared" si="24"/>
        <v>#DIV/0!</v>
      </c>
    </row>
    <row r="111" spans="2:25" ht="16.5" customHeight="1" x14ac:dyDescent="0.3">
      <c r="B111" s="261"/>
      <c r="C111" s="238"/>
      <c r="D111" s="78" t="s">
        <v>180</v>
      </c>
      <c r="E111" s="55" t="s">
        <v>202</v>
      </c>
      <c r="G111" s="27"/>
      <c r="H111" s="25"/>
      <c r="I111" s="25">
        <f t="shared" si="18"/>
        <v>0</v>
      </c>
      <c r="J111" s="25">
        <f t="shared" si="19"/>
        <v>0</v>
      </c>
      <c r="L111" s="25">
        <v>76608.630800000014</v>
      </c>
      <c r="M111" s="25">
        <v>76608.630800000014</v>
      </c>
      <c r="N111" s="25">
        <f t="shared" si="20"/>
        <v>76608.630800000014</v>
      </c>
      <c r="O111" s="25">
        <f t="shared" si="21"/>
        <v>76608.630800000014</v>
      </c>
      <c r="Q111" s="25">
        <v>40587353.202</v>
      </c>
      <c r="R111" s="25">
        <v>40587353.202</v>
      </c>
      <c r="S111" s="25">
        <f t="shared" si="22"/>
        <v>40587353.202</v>
      </c>
      <c r="T111" s="25">
        <f t="shared" si="23"/>
        <v>40587353.202</v>
      </c>
      <c r="V111" s="11">
        <v>0</v>
      </c>
      <c r="W111" s="12">
        <v>0</v>
      </c>
      <c r="X111" s="12">
        <f t="shared" si="25"/>
        <v>0</v>
      </c>
      <c r="Y111" s="94" t="e">
        <f t="shared" si="24"/>
        <v>#DIV/0!</v>
      </c>
    </row>
    <row r="112" spans="2:25" ht="16.5" customHeight="1" x14ac:dyDescent="0.3">
      <c r="B112" s="261"/>
      <c r="C112" s="238"/>
      <c r="D112" s="79" t="s">
        <v>188</v>
      </c>
      <c r="E112" s="155" t="s">
        <v>203</v>
      </c>
      <c r="G112" s="28"/>
      <c r="H112" s="26"/>
      <c r="I112" s="25">
        <f t="shared" si="18"/>
        <v>0</v>
      </c>
      <c r="J112" s="25">
        <f t="shared" si="19"/>
        <v>0</v>
      </c>
      <c r="L112" s="26"/>
      <c r="M112" s="26"/>
      <c r="N112" s="25">
        <f t="shared" si="20"/>
        <v>0</v>
      </c>
      <c r="O112" s="25">
        <f t="shared" si="21"/>
        <v>0</v>
      </c>
      <c r="Q112" s="26">
        <v>29769089.262000006</v>
      </c>
      <c r="R112" s="26">
        <v>29769089.262000006</v>
      </c>
      <c r="S112" s="25">
        <f t="shared" si="22"/>
        <v>29769089.262000006</v>
      </c>
      <c r="T112" s="25">
        <f t="shared" si="23"/>
        <v>29769089.262000006</v>
      </c>
      <c r="V112" s="13">
        <v>0</v>
      </c>
      <c r="W112" s="14">
        <v>0</v>
      </c>
      <c r="X112" s="12">
        <f t="shared" si="25"/>
        <v>0</v>
      </c>
      <c r="Y112" s="94" t="e">
        <f t="shared" si="24"/>
        <v>#DIV/0!</v>
      </c>
    </row>
    <row r="113" spans="2:25" ht="16.5" customHeight="1" x14ac:dyDescent="0.3">
      <c r="B113" s="261"/>
      <c r="C113" s="239"/>
      <c r="D113" s="80" t="s">
        <v>181</v>
      </c>
      <c r="E113" s="55" t="s">
        <v>204</v>
      </c>
      <c r="G113" s="27"/>
      <c r="H113" s="25"/>
      <c r="I113" s="25">
        <f t="shared" si="18"/>
        <v>0</v>
      </c>
      <c r="J113" s="25">
        <f t="shared" si="19"/>
        <v>0</v>
      </c>
      <c r="L113" s="25">
        <v>34697.866200000004</v>
      </c>
      <c r="M113" s="25">
        <v>34697.866200000004</v>
      </c>
      <c r="N113" s="25">
        <f t="shared" si="20"/>
        <v>34697.866200000004</v>
      </c>
      <c r="O113" s="25">
        <f t="shared" si="21"/>
        <v>34697.866200000004</v>
      </c>
      <c r="Q113" s="25">
        <v>59176208.387999997</v>
      </c>
      <c r="R113" s="25">
        <v>59176208.387999997</v>
      </c>
      <c r="S113" s="25">
        <f t="shared" si="22"/>
        <v>59176208.387999997</v>
      </c>
      <c r="T113" s="25">
        <f t="shared" si="23"/>
        <v>59176208.387999997</v>
      </c>
      <c r="V113" s="11">
        <v>0</v>
      </c>
      <c r="W113" s="12">
        <v>0</v>
      </c>
      <c r="X113" s="12">
        <f t="shared" si="25"/>
        <v>0</v>
      </c>
      <c r="Y113" s="94" t="e">
        <f t="shared" si="24"/>
        <v>#DIV/0!</v>
      </c>
    </row>
    <row r="114" spans="2:25" ht="30.75" customHeight="1" thickBot="1" x14ac:dyDescent="0.35">
      <c r="B114" s="262"/>
      <c r="C114" s="156" t="s">
        <v>191</v>
      </c>
      <c r="D114" s="81" t="s">
        <v>189</v>
      </c>
      <c r="E114" s="155" t="s">
        <v>198</v>
      </c>
      <c r="G114" s="28"/>
      <c r="H114" s="26"/>
      <c r="I114" s="25">
        <f t="shared" si="18"/>
        <v>0</v>
      </c>
      <c r="J114" s="25">
        <f t="shared" si="19"/>
        <v>0</v>
      </c>
      <c r="L114" s="26"/>
      <c r="M114" s="26"/>
      <c r="N114" s="25">
        <f t="shared" si="20"/>
        <v>0</v>
      </c>
      <c r="O114" s="25">
        <f t="shared" si="21"/>
        <v>0</v>
      </c>
      <c r="Q114" s="26"/>
      <c r="R114" s="26"/>
      <c r="S114" s="25">
        <f t="shared" si="22"/>
        <v>0</v>
      </c>
      <c r="T114" s="25">
        <f t="shared" si="23"/>
        <v>0</v>
      </c>
      <c r="V114" s="13">
        <v>0</v>
      </c>
      <c r="W114" s="14">
        <v>0</v>
      </c>
      <c r="X114" s="12">
        <f t="shared" si="25"/>
        <v>0</v>
      </c>
      <c r="Y114" s="94" t="e">
        <f t="shared" si="24"/>
        <v>#DIV/0!</v>
      </c>
    </row>
  </sheetData>
  <sheetProtection algorithmName="SHA-512" hashValue="7z20iZFTbRE/on5Sxzyst3YS6wAXfIAnJH2zkqYU6pc3xyaeGLRjUQzUcJJNw2gCdQK5c4OA+rf2cZ4eFxFwuw==" saltValue="n2sDmvCQXhCBAFvDcbPBnA==" spinCount="100000" sheet="1" objects="1" scenarios="1"/>
  <mergeCells count="26">
    <mergeCell ref="B7:B37"/>
    <mergeCell ref="B38:B51"/>
    <mergeCell ref="B52:B54"/>
    <mergeCell ref="B55:B75"/>
    <mergeCell ref="C78:C79"/>
    <mergeCell ref="C57:C60"/>
    <mergeCell ref="C61:C68"/>
    <mergeCell ref="C69:C74"/>
    <mergeCell ref="B76:B114"/>
    <mergeCell ref="C110:C113"/>
    <mergeCell ref="C84:C87"/>
    <mergeCell ref="C88:C91"/>
    <mergeCell ref="C94:C95"/>
    <mergeCell ref="C96:C97"/>
    <mergeCell ref="C98:C99"/>
    <mergeCell ref="C80:C82"/>
    <mergeCell ref="V5:X5"/>
    <mergeCell ref="L5:O5"/>
    <mergeCell ref="G5:J5"/>
    <mergeCell ref="C4:E5"/>
    <mergeCell ref="C2:Y3"/>
    <mergeCell ref="C100:C101"/>
    <mergeCell ref="C92:C93"/>
    <mergeCell ref="C102:C105"/>
    <mergeCell ref="C106:C109"/>
    <mergeCell ref="Q5:T5"/>
  </mergeCells>
  <conditionalFormatting sqref="Y7">
    <cfRule type="cellIs" dxfId="13" priority="12" operator="greaterThan">
      <formula>5</formula>
    </cfRule>
    <cfRule type="cellIs" dxfId="12" priority="13" operator="lessThan">
      <formula>5</formula>
    </cfRule>
  </conditionalFormatting>
  <conditionalFormatting sqref="Y8:Y114">
    <cfRule type="cellIs" dxfId="11" priority="10" operator="greaterThan">
      <formula>5</formula>
    </cfRule>
    <cfRule type="cellIs" dxfId="10" priority="11" operator="lessThan">
      <formula>5</formula>
    </cfRule>
  </conditionalFormatting>
  <conditionalFormatting sqref="I7:I114">
    <cfRule type="cellIs" dxfId="9" priority="7" operator="equal">
      <formula>X7</formula>
    </cfRule>
  </conditionalFormatting>
  <conditionalFormatting sqref="J7:J114">
    <cfRule type="cellIs" dxfId="8" priority="6" operator="equal">
      <formula>X7</formula>
    </cfRule>
  </conditionalFormatting>
  <conditionalFormatting sqref="N7:N114">
    <cfRule type="cellIs" dxfId="7" priority="5" operator="equal">
      <formula>X7</formula>
    </cfRule>
  </conditionalFormatting>
  <conditionalFormatting sqref="O7:O114">
    <cfRule type="cellIs" dxfId="6" priority="3" operator="equal">
      <formula>X7</formula>
    </cfRule>
  </conditionalFormatting>
  <conditionalFormatting sqref="S7:S114">
    <cfRule type="cellIs" dxfId="5" priority="2" operator="equal">
      <formula>X7</formula>
    </cfRule>
  </conditionalFormatting>
  <conditionalFormatting sqref="T7:T114">
    <cfRule type="cellIs" dxfId="4" priority="1" operator="equal">
      <formula>X7</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81"/>
  <sheetViews>
    <sheetView showGridLines="0" topLeftCell="A3" zoomScale="70" zoomScaleNormal="70" workbookViewId="0">
      <selection activeCell="F78" sqref="F78"/>
    </sheetView>
  </sheetViews>
  <sheetFormatPr baseColWidth="10" defaultRowHeight="14.4" x14ac:dyDescent="0.3"/>
  <cols>
    <col min="1" max="1" width="8.109375" customWidth="1"/>
    <col min="2" max="2" width="25.5546875" style="20" customWidth="1"/>
    <col min="3" max="3" width="38.6640625" style="20" customWidth="1"/>
    <col min="4" max="4" width="5.109375" customWidth="1"/>
    <col min="5" max="7" width="14" style="22" customWidth="1"/>
    <col min="8" max="8" width="4" style="22" customWidth="1"/>
    <col min="9" max="10" width="14" style="22" customWidth="1"/>
    <col min="11" max="11" width="16.44140625" style="22" customWidth="1"/>
    <col min="12" max="12" width="5.109375" style="22" customWidth="1"/>
    <col min="13" max="14" width="14" style="22" customWidth="1"/>
    <col min="15" max="15" width="18.5546875" style="22" customWidth="1"/>
  </cols>
  <sheetData>
    <row r="2" spans="2:15" x14ac:dyDescent="0.3">
      <c r="C2" s="274" t="s">
        <v>423</v>
      </c>
      <c r="D2" s="274"/>
      <c r="E2" s="274"/>
      <c r="F2" s="274"/>
      <c r="G2" s="274"/>
      <c r="H2" s="274"/>
      <c r="I2" s="274"/>
      <c r="J2" s="274"/>
    </row>
    <row r="3" spans="2:15" x14ac:dyDescent="0.3">
      <c r="C3" s="274"/>
      <c r="D3" s="274"/>
      <c r="E3" s="274"/>
      <c r="F3" s="274"/>
      <c r="G3" s="274"/>
      <c r="H3" s="274"/>
      <c r="I3" s="274"/>
      <c r="J3" s="274"/>
    </row>
    <row r="4" spans="2:15" x14ac:dyDescent="0.3">
      <c r="C4" s="274"/>
      <c r="D4" s="274"/>
      <c r="E4" s="274"/>
      <c r="F4" s="274"/>
      <c r="G4" s="274"/>
      <c r="H4" s="274"/>
      <c r="I4" s="274"/>
      <c r="J4" s="274"/>
    </row>
    <row r="5" spans="2:15" ht="15" thickBot="1" x14ac:dyDescent="0.35"/>
    <row r="6" spans="2:15" ht="28.2" thickBot="1" x14ac:dyDescent="0.35">
      <c r="B6" s="82" t="s">
        <v>11</v>
      </c>
      <c r="C6" s="83" t="s">
        <v>287</v>
      </c>
      <c r="E6" s="277" t="s">
        <v>10</v>
      </c>
      <c r="F6" s="278"/>
      <c r="G6" s="279"/>
      <c r="I6" s="280" t="s">
        <v>455</v>
      </c>
      <c r="J6" s="281"/>
      <c r="K6" s="282"/>
      <c r="M6" s="280" t="s">
        <v>484</v>
      </c>
      <c r="N6" s="281"/>
      <c r="O6" s="282"/>
    </row>
    <row r="7" spans="2:15" ht="31.5" customHeight="1" thickBot="1" x14ac:dyDescent="0.35">
      <c r="B7" s="289" t="s">
        <v>448</v>
      </c>
      <c r="C7" s="290"/>
      <c r="E7" s="283" t="s">
        <v>17</v>
      </c>
      <c r="F7" s="284"/>
      <c r="G7" s="285"/>
      <c r="I7" s="286" t="s">
        <v>17</v>
      </c>
      <c r="J7" s="287"/>
      <c r="K7" s="288"/>
      <c r="M7" s="286" t="s">
        <v>17</v>
      </c>
      <c r="N7" s="287"/>
      <c r="O7" s="288"/>
    </row>
    <row r="8" spans="2:15" ht="15.6" x14ac:dyDescent="0.3">
      <c r="B8" s="275"/>
      <c r="C8" s="276"/>
      <c r="E8" s="30" t="s">
        <v>14</v>
      </c>
      <c r="F8" s="31" t="s">
        <v>15</v>
      </c>
      <c r="G8" s="32" t="s">
        <v>16</v>
      </c>
      <c r="I8" s="30" t="s">
        <v>14</v>
      </c>
      <c r="J8" s="31" t="s">
        <v>15</v>
      </c>
      <c r="K8" s="32" t="s">
        <v>16</v>
      </c>
      <c r="M8" s="30" t="s">
        <v>14</v>
      </c>
      <c r="N8" s="31" t="s">
        <v>15</v>
      </c>
      <c r="O8" s="32" t="s">
        <v>16</v>
      </c>
    </row>
    <row r="9" spans="2:15" x14ac:dyDescent="0.3">
      <c r="B9" s="89" t="s">
        <v>288</v>
      </c>
      <c r="C9" s="87" t="s">
        <v>373</v>
      </c>
      <c r="D9" s="19"/>
      <c r="E9" s="93" t="e">
        <f>'Ingreso Areas'!I39/'Ingreso Areas'!I41</f>
        <v>#DIV/0!</v>
      </c>
      <c r="F9" s="93" t="e">
        <f>'Ingreso Areas'!J39/'Ingreso Areas'!J41</f>
        <v>#DIV/0!</v>
      </c>
      <c r="G9" s="94" t="e">
        <f t="shared" ref="G9:G27" si="0">(STDEVA(E9:F9)/AVERAGE(E9:F9))*100</f>
        <v>#DIV/0!</v>
      </c>
      <c r="H9" s="95"/>
      <c r="I9" s="136">
        <f>'Ingreso Areas'!N39/'Ingreso Areas'!N41</f>
        <v>0.89774746759562196</v>
      </c>
      <c r="J9" s="136">
        <f>'Ingreso Areas'!O39/'Ingreso Areas'!O41</f>
        <v>0.89774746759562196</v>
      </c>
      <c r="K9" s="94">
        <f t="shared" ref="K9:K27" si="1">(STDEVA(I9:J9)/AVERAGE(I9:J9))*100</f>
        <v>0</v>
      </c>
      <c r="L9" s="95"/>
      <c r="M9" s="136">
        <f>'Ingreso Areas'!S39/'Ingreso Areas'!S41</f>
        <v>0.79638283027725831</v>
      </c>
      <c r="N9" s="136">
        <f>'Ingreso Areas'!T39/'Ingreso Areas'!T41</f>
        <v>0.79638283027725831</v>
      </c>
      <c r="O9" s="94">
        <f t="shared" ref="O9:O27" si="2">(STDEVA(M9:N9)/AVERAGE(M9:N9))*100</f>
        <v>0</v>
      </c>
    </row>
    <row r="10" spans="2:15" x14ac:dyDescent="0.3">
      <c r="B10" s="86" t="s">
        <v>289</v>
      </c>
      <c r="C10" s="86" t="s">
        <v>374</v>
      </c>
      <c r="D10" s="19"/>
      <c r="E10" s="93">
        <f>'Ingreso Areas'!I39/'Ingreso Areas'!I38</f>
        <v>0</v>
      </c>
      <c r="F10" s="93">
        <f>'Ingreso Areas'!J39/'Ingreso Areas'!J38</f>
        <v>0</v>
      </c>
      <c r="G10" s="94" t="e">
        <f>(STDEVA(E10:F10)/AVERAGE(E10:F10))*100</f>
        <v>#DIV/0!</v>
      </c>
      <c r="H10" s="95"/>
      <c r="I10" s="136">
        <f>'Ingreso Areas'!N39/'Ingreso Areas'!N38</f>
        <v>0.45814616671028263</v>
      </c>
      <c r="J10" s="136">
        <f>'Ingreso Areas'!O39/'Ingreso Areas'!O38</f>
        <v>0.45814616671028263</v>
      </c>
      <c r="K10" s="94">
        <f t="shared" si="1"/>
        <v>0</v>
      </c>
      <c r="L10" s="95"/>
      <c r="M10" s="136">
        <f>'Ingreso Areas'!S39/'Ingreso Areas'!S38</f>
        <v>1.0543536533748488</v>
      </c>
      <c r="N10" s="136">
        <f>'Ingreso Areas'!T39/'Ingreso Areas'!T38</f>
        <v>1.0543536533748488</v>
      </c>
      <c r="O10" s="94">
        <f t="shared" si="2"/>
        <v>0</v>
      </c>
    </row>
    <row r="11" spans="2:15" x14ac:dyDescent="0.3">
      <c r="B11" s="89" t="s">
        <v>290</v>
      </c>
      <c r="C11" s="87" t="s">
        <v>375</v>
      </c>
      <c r="D11" s="19"/>
      <c r="E11" s="93" t="e">
        <f>'Ingreso Areas'!I41/'Ingreso Areas'!I40</f>
        <v>#DIV/0!</v>
      </c>
      <c r="F11" s="93" t="e">
        <f>'Ingreso Areas'!J41/'Ingreso Areas'!J40</f>
        <v>#DIV/0!</v>
      </c>
      <c r="G11" s="94" t="e">
        <f t="shared" si="0"/>
        <v>#DIV/0!</v>
      </c>
      <c r="H11" s="95"/>
      <c r="I11" s="136">
        <f>'Ingreso Areas'!N41/'Ingreso Areas'!N40</f>
        <v>0.84033453768143151</v>
      </c>
      <c r="J11" s="136">
        <f>'Ingreso Areas'!O41/'Ingreso Areas'!O40</f>
        <v>0.84033453768143151</v>
      </c>
      <c r="K11" s="94">
        <f t="shared" si="1"/>
        <v>0</v>
      </c>
      <c r="L11" s="95"/>
      <c r="M11" s="136">
        <f>'Ingreso Areas'!S41/'Ingreso Areas'!S40</f>
        <v>1.178474556129629</v>
      </c>
      <c r="N11" s="136">
        <f>'Ingreso Areas'!T41/'Ingreso Areas'!T40</f>
        <v>1.178474556129629</v>
      </c>
      <c r="O11" s="94">
        <f t="shared" si="2"/>
        <v>0</v>
      </c>
    </row>
    <row r="12" spans="2:15" x14ac:dyDescent="0.3">
      <c r="B12" s="90" t="s">
        <v>474</v>
      </c>
      <c r="C12" s="86" t="s">
        <v>475</v>
      </c>
      <c r="D12" s="19"/>
      <c r="E12" s="137">
        <f>'Ingreso Areas'!I42/'Ingreso Areas'!I43</f>
        <v>0.95112724605172205</v>
      </c>
      <c r="F12" s="137">
        <f>'Ingreso Areas'!J42/'Ingreso Areas'!J43</f>
        <v>0.95112724605172205</v>
      </c>
      <c r="G12" s="94">
        <f t="shared" si="0"/>
        <v>0</v>
      </c>
      <c r="H12" s="95"/>
      <c r="I12" s="136">
        <f>'Ingreso Areas'!N42/'Ingreso Areas'!N43</f>
        <v>1.01977646416142</v>
      </c>
      <c r="J12" s="136">
        <f>'Ingreso Areas'!O42/'Ingreso Areas'!O43</f>
        <v>1.01977646416142</v>
      </c>
      <c r="K12" s="94">
        <f t="shared" si="1"/>
        <v>0</v>
      </c>
      <c r="L12" s="95"/>
      <c r="M12" s="136">
        <f>'Ingreso Areas'!S42/'Ingreso Areas'!S43</f>
        <v>1.9656684285652903</v>
      </c>
      <c r="N12" s="136">
        <f>'Ingreso Areas'!T42/'Ingreso Areas'!T43</f>
        <v>1.9656684285652903</v>
      </c>
      <c r="O12" s="94">
        <f t="shared" si="2"/>
        <v>0</v>
      </c>
    </row>
    <row r="13" spans="2:15" x14ac:dyDescent="0.3">
      <c r="B13" s="21" t="s">
        <v>301</v>
      </c>
      <c r="C13" s="53" t="s">
        <v>302</v>
      </c>
      <c r="D13" s="19"/>
      <c r="E13" s="93">
        <f>'Ingreso Areas'!I44</f>
        <v>37482340.68</v>
      </c>
      <c r="F13" s="93">
        <f>'Ingreso Areas'!J44</f>
        <v>37482340.68</v>
      </c>
      <c r="G13" s="94">
        <f t="shared" si="0"/>
        <v>0</v>
      </c>
      <c r="H13" s="95"/>
      <c r="I13" s="93">
        <f>'Ingreso Areas'!N44</f>
        <v>222011163.32000002</v>
      </c>
      <c r="J13" s="93">
        <f>'Ingreso Areas'!O44</f>
        <v>222011163.32000002</v>
      </c>
      <c r="K13" s="94">
        <f t="shared" si="1"/>
        <v>0</v>
      </c>
      <c r="L13" s="95"/>
      <c r="M13" s="93">
        <f>'Ingreso Areas'!S44</f>
        <v>49144334.830000021</v>
      </c>
      <c r="N13" s="93">
        <f>'Ingreso Areas'!T44</f>
        <v>49144334.830000021</v>
      </c>
      <c r="O13" s="94">
        <f t="shared" si="2"/>
        <v>0</v>
      </c>
    </row>
    <row r="14" spans="2:15" x14ac:dyDescent="0.3">
      <c r="B14" s="90" t="s">
        <v>303</v>
      </c>
      <c r="C14" s="86" t="s">
        <v>452</v>
      </c>
      <c r="D14" s="19"/>
      <c r="E14" s="93">
        <f>'Ingreso Areas'!I45</f>
        <v>33524290.589999996</v>
      </c>
      <c r="F14" s="93">
        <f>'Ingreso Areas'!J45</f>
        <v>33524290.589999996</v>
      </c>
      <c r="G14" s="94">
        <f t="shared" si="0"/>
        <v>0</v>
      </c>
      <c r="H14" s="95"/>
      <c r="I14" s="93">
        <f>'Ingreso Areas'!N45</f>
        <v>8279776523.7299986</v>
      </c>
      <c r="J14" s="93">
        <f>'Ingreso Areas'!O45</f>
        <v>8279776523.7299986</v>
      </c>
      <c r="K14" s="94">
        <f t="shared" si="1"/>
        <v>0</v>
      </c>
      <c r="L14" s="95"/>
      <c r="M14" s="93">
        <f>'Ingreso Areas'!S45</f>
        <v>222575092.52999997</v>
      </c>
      <c r="N14" s="93">
        <f>'Ingreso Areas'!T45</f>
        <v>222575092.52999997</v>
      </c>
      <c r="O14" s="94">
        <f t="shared" si="2"/>
        <v>0</v>
      </c>
    </row>
    <row r="15" spans="2:15" x14ac:dyDescent="0.3">
      <c r="B15" s="21" t="s">
        <v>294</v>
      </c>
      <c r="C15" s="53" t="s">
        <v>291</v>
      </c>
      <c r="D15" s="19"/>
      <c r="E15" s="93">
        <f>'Ingreso Areas'!I53/'Ingreso Areas'!I52</f>
        <v>9.2496489555116472</v>
      </c>
      <c r="F15" s="93">
        <f>'Ingreso Areas'!J53/'Ingreso Areas'!J52</f>
        <v>9.2496489555116472</v>
      </c>
      <c r="G15" s="94">
        <f t="shared" si="0"/>
        <v>0</v>
      </c>
      <c r="H15" s="95"/>
      <c r="I15" s="137">
        <f>'Ingreso Areas'!N53/'Ingreso Areas'!N52</f>
        <v>0.26072783721280379</v>
      </c>
      <c r="J15" s="136">
        <f>'Ingreso Areas'!O53/'Ingreso Areas'!O52</f>
        <v>0.26072783721280379</v>
      </c>
      <c r="K15" s="94">
        <f t="shared" si="1"/>
        <v>0</v>
      </c>
      <c r="L15" s="95"/>
      <c r="M15" s="93">
        <f>'Ingreso Areas'!S53/'Ingreso Areas'!S52</f>
        <v>2.0317276173000218</v>
      </c>
      <c r="N15" s="93">
        <f>'Ingreso Areas'!T53/'Ingreso Areas'!T52</f>
        <v>2.0317276173000218</v>
      </c>
      <c r="O15" s="94">
        <f t="shared" si="2"/>
        <v>0</v>
      </c>
    </row>
    <row r="16" spans="2:15" x14ac:dyDescent="0.3">
      <c r="B16" s="90" t="s">
        <v>295</v>
      </c>
      <c r="C16" s="86" t="s">
        <v>292</v>
      </c>
      <c r="D16" s="19"/>
      <c r="E16" s="93">
        <f>'Ingreso Areas'!I53/'Ingreso Areas'!I51</f>
        <v>37.543387628167935</v>
      </c>
      <c r="F16" s="93">
        <f>'Ingreso Areas'!J53/'Ingreso Areas'!J51</f>
        <v>37.543387628167935</v>
      </c>
      <c r="G16" s="94">
        <f t="shared" si="0"/>
        <v>0</v>
      </c>
      <c r="H16" s="95"/>
      <c r="I16" s="93">
        <f>'Ingreso Areas'!N53/'Ingreso Areas'!N51</f>
        <v>1.9018544644191806</v>
      </c>
      <c r="J16" s="93">
        <f>'Ingreso Areas'!O53/'Ingreso Areas'!O51</f>
        <v>1.9018544644191806</v>
      </c>
      <c r="K16" s="94">
        <f t="shared" si="1"/>
        <v>0</v>
      </c>
      <c r="L16" s="95"/>
      <c r="M16" s="93">
        <f>'Ingreso Areas'!S53/'Ingreso Areas'!S51</f>
        <v>127.67804525832418</v>
      </c>
      <c r="N16" s="93">
        <f>'Ingreso Areas'!T53/'Ingreso Areas'!T51</f>
        <v>127.67804525832418</v>
      </c>
      <c r="O16" s="94">
        <f t="shared" si="2"/>
        <v>0</v>
      </c>
    </row>
    <row r="17" spans="2:15" x14ac:dyDescent="0.3">
      <c r="B17" s="89" t="s">
        <v>296</v>
      </c>
      <c r="C17" s="87" t="s">
        <v>293</v>
      </c>
      <c r="D17" s="19"/>
      <c r="E17" s="93">
        <f>'Ingreso Areas'!I51/'Ingreso Areas'!I52</f>
        <v>0.24637225194275889</v>
      </c>
      <c r="F17" s="93">
        <f>'Ingreso Areas'!J51/'Ingreso Areas'!J52</f>
        <v>0.24637225194275889</v>
      </c>
      <c r="G17" s="94">
        <f t="shared" si="0"/>
        <v>0</v>
      </c>
      <c r="H17" s="95"/>
      <c r="I17" s="137">
        <f>'Ingreso Areas'!N51/'Ingreso Areas'!N52</f>
        <v>0.1370913716536292</v>
      </c>
      <c r="J17" s="137">
        <f>'Ingreso Areas'!O51/'Ingreso Areas'!O52</f>
        <v>0.1370913716536292</v>
      </c>
      <c r="K17" s="94">
        <f t="shared" si="1"/>
        <v>0</v>
      </c>
      <c r="L17" s="95"/>
      <c r="M17" s="137">
        <f>'Ingreso Areas'!S51/'Ingreso Areas'!S52</f>
        <v>1.5912897265848137E-2</v>
      </c>
      <c r="N17" s="137">
        <f>'Ingreso Areas'!T51/'Ingreso Areas'!T52</f>
        <v>1.5912897265848137E-2</v>
      </c>
      <c r="O17" s="94">
        <f t="shared" si="2"/>
        <v>0</v>
      </c>
    </row>
    <row r="18" spans="2:15" x14ac:dyDescent="0.3">
      <c r="B18" s="90" t="s">
        <v>307</v>
      </c>
      <c r="C18" s="86" t="s">
        <v>307</v>
      </c>
      <c r="D18" s="19"/>
      <c r="E18" s="93">
        <f>'Ingreso Areas'!I53/'Ingreso Areas'!I54</f>
        <v>0.90243568298382937</v>
      </c>
      <c r="F18" s="93">
        <f>'Ingreso Areas'!J53/'Ingreso Areas'!J54</f>
        <v>0.90243568298382937</v>
      </c>
      <c r="G18" s="94">
        <f t="shared" si="0"/>
        <v>0</v>
      </c>
      <c r="H18" s="95"/>
      <c r="I18" s="136">
        <f>'Ingreso Areas'!N53/'Ingreso Areas'!N54</f>
        <v>0.20680739293360617</v>
      </c>
      <c r="J18" s="136">
        <f>'Ingreso Areas'!O53/'Ingreso Areas'!O54</f>
        <v>0.20680739293360617</v>
      </c>
      <c r="K18" s="94">
        <f t="shared" si="1"/>
        <v>0</v>
      </c>
      <c r="L18" s="95"/>
      <c r="M18" s="137">
        <f>'Ingreso Areas'!S53/'Ingreso Areas'!S54</f>
        <v>0.67015506462596597</v>
      </c>
      <c r="N18" s="137">
        <f>'Ingreso Areas'!T53/'Ingreso Areas'!T54</f>
        <v>0.67015506462596597</v>
      </c>
      <c r="O18" s="94">
        <f t="shared" si="2"/>
        <v>0</v>
      </c>
    </row>
    <row r="19" spans="2:15" x14ac:dyDescent="0.3">
      <c r="B19" s="89" t="s">
        <v>298</v>
      </c>
      <c r="C19" s="87" t="s">
        <v>297</v>
      </c>
      <c r="D19" s="19"/>
      <c r="E19" s="93">
        <f>'Ingreso Areas'!I52/'Ingreso Areas'!I54</f>
        <v>9.7564317016170576E-2</v>
      </c>
      <c r="F19" s="93">
        <f>'Ingreso Areas'!J52/'Ingreso Areas'!J54</f>
        <v>9.7564317016170576E-2</v>
      </c>
      <c r="G19" s="94">
        <f t="shared" si="0"/>
        <v>0</v>
      </c>
      <c r="H19" s="95"/>
      <c r="I19" s="136">
        <f>'Ingreso Areas'!N52/'Ingreso Areas'!N54</f>
        <v>0.79319260706639372</v>
      </c>
      <c r="J19" s="136">
        <f>'Ingreso Areas'!O52/'Ingreso Areas'!O54</f>
        <v>0.79319260706639372</v>
      </c>
      <c r="K19" s="94">
        <f t="shared" si="1"/>
        <v>0</v>
      </c>
      <c r="L19" s="95"/>
      <c r="M19" s="137">
        <f>'Ingreso Areas'!S52/'Ingreso Areas'!S54</f>
        <v>0.32984493537403409</v>
      </c>
      <c r="N19" s="137">
        <f>'Ingreso Areas'!T52/'Ingreso Areas'!T54</f>
        <v>0.32984493537403409</v>
      </c>
      <c r="O19" s="94">
        <f t="shared" si="2"/>
        <v>0</v>
      </c>
    </row>
    <row r="20" spans="2:15" ht="26.4" x14ac:dyDescent="0.3">
      <c r="B20" s="90" t="s">
        <v>476</v>
      </c>
      <c r="C20" s="90" t="s">
        <v>477</v>
      </c>
      <c r="D20" s="19"/>
      <c r="E20" s="93" t="e">
        <f>'Ingreso Areas'!I25/('Ingreso Areas'!I25+'Ingreso Areas'!I26)</f>
        <v>#DIV/0!</v>
      </c>
      <c r="F20" s="93" t="e">
        <f>'Ingreso Areas'!J25/('Ingreso Areas'!J25+'Ingreso Areas'!J26)</f>
        <v>#DIV/0!</v>
      </c>
      <c r="G20" s="94" t="e">
        <f t="shared" si="0"/>
        <v>#DIV/0!</v>
      </c>
      <c r="H20" s="95"/>
      <c r="I20" s="93" t="e">
        <f>'Ingreso Areas'!N25/('Ingreso Areas'!N25+'Ingreso Areas'!N26)</f>
        <v>#DIV/0!</v>
      </c>
      <c r="J20" s="93" t="e">
        <f>'Ingreso Areas'!O25/('Ingreso Areas'!O25+'Ingreso Areas'!O26)</f>
        <v>#DIV/0!</v>
      </c>
      <c r="K20" s="94" t="e">
        <f t="shared" si="1"/>
        <v>#DIV/0!</v>
      </c>
      <c r="L20" s="95"/>
      <c r="M20" s="93" t="e">
        <f>'Ingreso Areas'!S25/('Ingreso Areas'!S25+'Ingreso Areas'!S26)</f>
        <v>#DIV/0!</v>
      </c>
      <c r="N20" s="93" t="e">
        <f>'Ingreso Areas'!T25/('Ingreso Areas'!T25+'Ingreso Areas'!T26)</f>
        <v>#DIV/0!</v>
      </c>
      <c r="O20" s="94" t="e">
        <f t="shared" si="2"/>
        <v>#DIV/0!</v>
      </c>
    </row>
    <row r="21" spans="2:15" x14ac:dyDescent="0.3">
      <c r="B21" s="89" t="s">
        <v>478</v>
      </c>
      <c r="C21" s="89" t="s">
        <v>479</v>
      </c>
      <c r="D21" s="19"/>
      <c r="E21" s="93" t="e">
        <f>'Ingreso Areas'!I25/'Ingreso Areas'!I17</f>
        <v>#DIV/0!</v>
      </c>
      <c r="F21" s="93" t="e">
        <f>'Ingreso Areas'!J25/'Ingreso Areas'!J17</f>
        <v>#DIV/0!</v>
      </c>
      <c r="G21" s="94" t="e">
        <f t="shared" si="0"/>
        <v>#DIV/0!</v>
      </c>
      <c r="H21" s="95"/>
      <c r="I21" s="93" t="e">
        <f>'Ingreso Areas'!N25/'Ingreso Areas'!N17</f>
        <v>#DIV/0!</v>
      </c>
      <c r="J21" s="93" t="e">
        <f>'Ingreso Areas'!O25/'Ingreso Areas'!O17</f>
        <v>#DIV/0!</v>
      </c>
      <c r="K21" s="94" t="e">
        <f t="shared" si="1"/>
        <v>#DIV/0!</v>
      </c>
      <c r="L21" s="95"/>
      <c r="M21" s="93" t="e">
        <f>'Ingreso Areas'!S25/'Ingreso Areas'!S17</f>
        <v>#DIV/0!</v>
      </c>
      <c r="N21" s="93" t="e">
        <f>'Ingreso Areas'!T25/'Ingreso Areas'!T17</f>
        <v>#DIV/0!</v>
      </c>
      <c r="O21" s="94" t="e">
        <f t="shared" si="2"/>
        <v>#DIV/0!</v>
      </c>
    </row>
    <row r="22" spans="2:15" x14ac:dyDescent="0.3">
      <c r="B22" s="90" t="s">
        <v>385</v>
      </c>
      <c r="C22" s="90" t="s">
        <v>308</v>
      </c>
      <c r="D22" s="19"/>
      <c r="E22" s="93">
        <f>(SUM('Ingreso Areas'!I7:I11))/'Ingreso Areas'!I35</f>
        <v>0.39450375656651687</v>
      </c>
      <c r="F22" s="93">
        <f>(SUM('Ingreso Areas'!J7:J11))/'Ingreso Areas'!J35</f>
        <v>0.39450375656651687</v>
      </c>
      <c r="G22" s="94">
        <f t="shared" si="0"/>
        <v>0</v>
      </c>
      <c r="H22" s="95"/>
      <c r="I22" s="93">
        <f>(SUM('Ingreso Areas'!N7:N11)/'Ingreso Areas'!N35)</f>
        <v>10.477496827744195</v>
      </c>
      <c r="J22" s="93">
        <f>(SUM('Ingreso Areas'!O7:O11)/'Ingreso Areas'!O35)</f>
        <v>10.477496827744195</v>
      </c>
      <c r="K22" s="94">
        <f t="shared" si="1"/>
        <v>0</v>
      </c>
      <c r="L22" s="95"/>
      <c r="M22" s="93">
        <f>(SUM('Ingreso Areas'!S7:S11)/'Ingreso Areas'!S35)</f>
        <v>0.51685668295647536</v>
      </c>
      <c r="N22" s="93">
        <f>(SUM('Ingreso Areas'!T7:T11)/'Ingreso Areas'!T35)</f>
        <v>0.51685668295647536</v>
      </c>
      <c r="O22" s="94">
        <f t="shared" si="2"/>
        <v>0</v>
      </c>
    </row>
    <row r="23" spans="2:15" x14ac:dyDescent="0.3">
      <c r="B23" s="89" t="s">
        <v>386</v>
      </c>
      <c r="C23" s="89" t="s">
        <v>309</v>
      </c>
      <c r="D23" s="19"/>
      <c r="E23" s="93">
        <f>(SUM('Ingreso Areas'!I16,'Ingreso Areas'!I18:I19)/'Ingreso Areas'!I35)</f>
        <v>0.2790409513619232</v>
      </c>
      <c r="F23" s="93">
        <f>(SUM('Ingreso Areas'!J16,'Ingreso Areas'!J18:J19)/'Ingreso Areas'!J35)</f>
        <v>0.2790409513619232</v>
      </c>
      <c r="G23" s="94">
        <f t="shared" si="0"/>
        <v>0</v>
      </c>
      <c r="H23" s="95"/>
      <c r="I23" s="93">
        <f>(SUM('Ingreso Areas'!N16,'Ingreso Areas'!N18:N19)/'Ingreso Areas'!N35)</f>
        <v>0</v>
      </c>
      <c r="J23" s="93">
        <f>(SUM('Ingreso Areas'!O16,'Ingreso Areas'!O18:O19)/'Ingreso Areas'!O35)</f>
        <v>0</v>
      </c>
      <c r="K23" s="94" t="e">
        <f t="shared" si="1"/>
        <v>#DIV/0!</v>
      </c>
      <c r="L23" s="95"/>
      <c r="M23" s="93">
        <f>(SUM('Ingreso Areas'!S16,'Ingreso Areas'!S18:S19)/'Ingreso Areas'!S35)</f>
        <v>0.28317281916716802</v>
      </c>
      <c r="N23" s="93">
        <f>(SUM('Ingreso Areas'!T16,'Ingreso Areas'!T18:T19)/'Ingreso Areas'!T35)</f>
        <v>0.28317281916716802</v>
      </c>
      <c r="O23" s="94">
        <f t="shared" si="2"/>
        <v>0</v>
      </c>
    </row>
    <row r="24" spans="2:15" ht="52.8" x14ac:dyDescent="0.3">
      <c r="B24" s="88" t="s">
        <v>480</v>
      </c>
      <c r="C24" s="86" t="s">
        <v>481</v>
      </c>
      <c r="D24" s="19"/>
      <c r="E24" s="93">
        <f>(SUM('Ingreso Areas'!I7:I11)+SUM('Ingreso Areas'!I14:I15)+(0.5*SUM('Ingreso Areas'!I17:I18))+SUM('Ingreso Areas'!I16,'Ingreso Areas'!I18,'Ingreso Areas'!I19))/'Ingreso Areas'!I34</f>
        <v>0.40963062798264904</v>
      </c>
      <c r="F24" s="93">
        <f>(SUM('Ingreso Areas'!J7:J11)+SUM('Ingreso Areas'!J14:J15)+(0.5*SUM('Ingreso Areas'!J17:J18))+SUM('Ingreso Areas'!J16,'Ingreso Areas'!J18,'Ingreso Areas'!J19))/'Ingreso Areas'!J34</f>
        <v>0.40963062798264904</v>
      </c>
      <c r="G24" s="94">
        <f t="shared" si="0"/>
        <v>0</v>
      </c>
      <c r="H24" s="95"/>
      <c r="I24" s="93">
        <f>(SUM('Ingreso Areas'!N8:N11)+('Ingreso Areas'!N15)+(0.5*SUM('Ingreso Areas'!N17)+SUM('Ingreso Areas'!N16,'Ingreso Areas'!N18,'Ingreso Areas'!N19)))/'Ingreso Areas'!N34</f>
        <v>0.83693700294509132</v>
      </c>
      <c r="J24" s="93">
        <f>(SUM('Ingreso Areas'!O8:O11)+('Ingreso Areas'!O15)+(0.5*SUM('Ingreso Areas'!O17)+SUM('Ingreso Areas'!O16,'Ingreso Areas'!O18,'Ingreso Areas'!O19)))/'Ingreso Areas'!O34</f>
        <v>0.83693700294509132</v>
      </c>
      <c r="K24" s="94">
        <f t="shared" si="1"/>
        <v>0</v>
      </c>
      <c r="L24" s="95"/>
      <c r="M24" s="93">
        <f>(SUM('Ingreso Areas'!S7:S11)+SUM('Ingreso Areas'!S14:S15)+(0.5*SUM('Ingreso Areas'!S17:S18))+SUM('Ingreso Areas'!S16,'Ingreso Areas'!S18,'Ingreso Areas'!S19))/'Ingreso Areas'!S34</f>
        <v>0.52947669191166091</v>
      </c>
      <c r="N24" s="93">
        <f>(SUM('Ingreso Areas'!T7:T11)+SUM('Ingreso Areas'!T14:T15)+(0.5*SUM('Ingreso Areas'!T17:T18))+SUM('Ingreso Areas'!T16,'Ingreso Areas'!T18,'Ingreso Areas'!T19))/'Ingreso Areas'!T34</f>
        <v>0.52947669191166091</v>
      </c>
      <c r="O24" s="94">
        <f t="shared" si="2"/>
        <v>0</v>
      </c>
    </row>
    <row r="25" spans="2:15" x14ac:dyDescent="0.3">
      <c r="B25" s="89" t="s">
        <v>312</v>
      </c>
      <c r="C25" s="89" t="s">
        <v>311</v>
      </c>
      <c r="D25" s="19"/>
      <c r="E25" s="93">
        <f>'Ingreso Areas'!I37/'Ingreso Areas'!I36</f>
        <v>0.65153790935096889</v>
      </c>
      <c r="F25" s="93">
        <f>'Ingreso Areas'!J37/'Ingreso Areas'!J36</f>
        <v>0.65153790935096889</v>
      </c>
      <c r="G25" s="94">
        <f t="shared" si="0"/>
        <v>0</v>
      </c>
      <c r="H25" s="95"/>
      <c r="I25" s="93" t="e">
        <f>'Ingreso Areas'!N37/'Ingreso Areas'!N36</f>
        <v>#DIV/0!</v>
      </c>
      <c r="J25" s="93" t="e">
        <f>'Ingreso Areas'!O37/'Ingreso Areas'!O36</f>
        <v>#DIV/0!</v>
      </c>
      <c r="K25" s="94" t="e">
        <f t="shared" si="1"/>
        <v>#DIV/0!</v>
      </c>
      <c r="L25" s="95"/>
      <c r="M25" s="93">
        <f>'Ingreso Areas'!S37/'Ingreso Areas'!S36</f>
        <v>0.62743977614433477</v>
      </c>
      <c r="N25" s="93">
        <f>'Ingreso Areas'!T37/'Ingreso Areas'!T36</f>
        <v>0.62743977614433477</v>
      </c>
      <c r="O25" s="94">
        <f t="shared" si="2"/>
        <v>0</v>
      </c>
    </row>
    <row r="26" spans="2:15" x14ac:dyDescent="0.3">
      <c r="B26" s="86" t="s">
        <v>482</v>
      </c>
      <c r="C26" s="86" t="s">
        <v>483</v>
      </c>
      <c r="D26" s="19"/>
      <c r="E26" s="93" t="e">
        <f>'Ingreso Areas'!I16/'Ingreso Areas'!I17</f>
        <v>#DIV/0!</v>
      </c>
      <c r="F26" s="93" t="e">
        <f>'Ingreso Areas'!J16/'Ingreso Areas'!J17</f>
        <v>#DIV/0!</v>
      </c>
      <c r="G26" s="94" t="e">
        <f t="shared" si="0"/>
        <v>#DIV/0!</v>
      </c>
      <c r="H26" s="95"/>
      <c r="I26" s="93" t="e">
        <f>'Ingreso Areas'!N16/'Ingreso Areas'!N17</f>
        <v>#DIV/0!</v>
      </c>
      <c r="J26" s="93" t="e">
        <f>'Ingreso Areas'!O16/'Ingreso Areas'!O17</f>
        <v>#DIV/0!</v>
      </c>
      <c r="K26" s="94" t="e">
        <f t="shared" si="1"/>
        <v>#DIV/0!</v>
      </c>
      <c r="L26" s="95"/>
      <c r="M26" s="93" t="e">
        <f>'Ingreso Areas'!S16/'Ingreso Areas'!S17</f>
        <v>#DIV/0!</v>
      </c>
      <c r="N26" s="93" t="e">
        <f>'Ingreso Areas'!T16/'Ingreso Areas'!T17</f>
        <v>#DIV/0!</v>
      </c>
      <c r="O26" s="94" t="e">
        <f t="shared" si="2"/>
        <v>#DIV/0!</v>
      </c>
    </row>
    <row r="27" spans="2:15" x14ac:dyDescent="0.3">
      <c r="B27" s="89" t="s">
        <v>313</v>
      </c>
      <c r="C27" s="89" t="s">
        <v>310</v>
      </c>
      <c r="D27" s="19"/>
      <c r="E27" s="93">
        <f>'Ingreso Areas'!I23/'Ingreso Areas'!I24</f>
        <v>1.5253146762624374</v>
      </c>
      <c r="F27" s="93">
        <f>'Ingreso Areas'!J23/'Ingreso Areas'!J24</f>
        <v>1.5253146762624374</v>
      </c>
      <c r="G27" s="94">
        <f t="shared" si="0"/>
        <v>0</v>
      </c>
      <c r="H27" s="95"/>
      <c r="I27" s="93" t="e">
        <f>'Ingreso Areas'!N23/'Ingreso Areas'!N24</f>
        <v>#DIV/0!</v>
      </c>
      <c r="J27" s="93" t="e">
        <f>'Ingreso Areas'!O23/'Ingreso Areas'!O24</f>
        <v>#DIV/0!</v>
      </c>
      <c r="K27" s="94" t="e">
        <f t="shared" si="1"/>
        <v>#DIV/0!</v>
      </c>
      <c r="L27" s="95"/>
      <c r="M27" s="137">
        <f>'Ingreso Areas'!S23/'Ingreso Areas'!S24</f>
        <v>1.5253146762624374</v>
      </c>
      <c r="N27" s="137">
        <f>'Ingreso Areas'!T23/'Ingreso Areas'!T24</f>
        <v>1.5253146762624374</v>
      </c>
      <c r="O27" s="94">
        <f t="shared" si="2"/>
        <v>0</v>
      </c>
    </row>
    <row r="28" spans="2:15" s="19" customFormat="1" ht="26.4" x14ac:dyDescent="0.3">
      <c r="B28" s="157" t="s">
        <v>322</v>
      </c>
      <c r="C28" s="153" t="s">
        <v>321</v>
      </c>
      <c r="E28" s="93" t="e">
        <f>'Ingreso Areas'!I76/'Ingreso Areas'!I77</f>
        <v>#DIV/0!</v>
      </c>
      <c r="F28" s="93" t="e">
        <f>'Ingreso Areas'!J76/'Ingreso Areas'!J77</f>
        <v>#DIV/0!</v>
      </c>
      <c r="G28" s="94" t="e">
        <f>(STDEVA(E28:F28)/AVERAGE(E28:F28))*100</f>
        <v>#DIV/0!</v>
      </c>
      <c r="H28" s="95"/>
      <c r="I28" s="137">
        <f>'Ingreso Areas'!N76/'Ingreso Areas'!N77</f>
        <v>2.0235682411239173</v>
      </c>
      <c r="J28" s="137">
        <f>'Ingreso Areas'!O76/'Ingreso Areas'!O77</f>
        <v>2.0235682411239173</v>
      </c>
      <c r="K28" s="94">
        <f>(STDEVA(I28:J28)/AVERAGE(I28:J28))*100</f>
        <v>0</v>
      </c>
      <c r="L28" s="95"/>
      <c r="M28" s="137">
        <f>'Ingreso Areas'!S76/'Ingreso Areas'!S77</f>
        <v>10.84172323746003</v>
      </c>
      <c r="N28" s="137">
        <f>'Ingreso Areas'!T76/'Ingreso Areas'!T77</f>
        <v>10.84172323746003</v>
      </c>
      <c r="O28" s="94">
        <f>(STDEVA(M28:N28)/AVERAGE(M28:N28))*100</f>
        <v>0</v>
      </c>
    </row>
    <row r="29" spans="2:15" s="19" customFormat="1" ht="26.4" x14ac:dyDescent="0.3">
      <c r="B29" s="84" t="s">
        <v>323</v>
      </c>
      <c r="C29" s="60" t="s">
        <v>324</v>
      </c>
      <c r="E29" s="93" t="e">
        <f>'Ingreso Areas'!I76/'Ingreso Areas'!I89</f>
        <v>#DIV/0!</v>
      </c>
      <c r="F29" s="93" t="e">
        <f>'Ingreso Areas'!J76/'Ingreso Areas'!J89</f>
        <v>#DIV/0!</v>
      </c>
      <c r="G29" s="94" t="e">
        <f t="shared" ref="G29:G74" si="3">(STDEVA(E29:F29)/AVERAGE(E29:F29))*100</f>
        <v>#DIV/0!</v>
      </c>
      <c r="H29" s="95"/>
      <c r="I29" s="137">
        <f>'Ingreso Areas'!N76/'Ingreso Areas'!N89</f>
        <v>1097.4253780843726</v>
      </c>
      <c r="J29" s="137">
        <f>'Ingreso Areas'!O76/'Ingreso Areas'!O89</f>
        <v>1097.4253780843726</v>
      </c>
      <c r="K29" s="94">
        <f t="shared" ref="K29:K74" si="4">(STDEVA(I29:J29)/AVERAGE(I29:J29))*100</f>
        <v>0</v>
      </c>
      <c r="L29" s="95"/>
      <c r="M29" s="137">
        <f>'Ingreso Areas'!S76/'Ingreso Areas'!S89</f>
        <v>132.81821122432476</v>
      </c>
      <c r="N29" s="137">
        <f>'Ingreso Areas'!T76/'Ingreso Areas'!T89</f>
        <v>132.81821122432476</v>
      </c>
      <c r="O29" s="94">
        <f t="shared" ref="O29:O74" si="5">(STDEVA(M29:N29)/AVERAGE(M29:N29))*100</f>
        <v>0</v>
      </c>
    </row>
    <row r="30" spans="2:15" s="19" customFormat="1" ht="26.4" x14ac:dyDescent="0.3">
      <c r="B30" s="157" t="s">
        <v>325</v>
      </c>
      <c r="C30" s="153" t="s">
        <v>326</v>
      </c>
      <c r="E30" s="93" t="e">
        <f>'Ingreso Areas'!I77/'Ingreso Areas'!I89</f>
        <v>#DIV/0!</v>
      </c>
      <c r="F30" s="93" t="e">
        <f>'Ingreso Areas'!J77/'Ingreso Areas'!J89</f>
        <v>#DIV/0!</v>
      </c>
      <c r="G30" s="94" t="e">
        <f t="shared" si="3"/>
        <v>#DIV/0!</v>
      </c>
      <c r="H30" s="95"/>
      <c r="I30" s="137">
        <f>'Ingreso Areas'!N77/'Ingreso Areas'!N89</f>
        <v>542.3219023613691</v>
      </c>
      <c r="J30" s="137">
        <f>'Ingreso Areas'!O77/'Ingreso Areas'!O89</f>
        <v>542.3219023613691</v>
      </c>
      <c r="K30" s="94">
        <f t="shared" si="4"/>
        <v>0</v>
      </c>
      <c r="L30" s="95"/>
      <c r="M30" s="137">
        <f>'Ingreso Areas'!S77/'Ingreso Areas'!S89</f>
        <v>12.250655021834062</v>
      </c>
      <c r="N30" s="137">
        <f>'Ingreso Areas'!T77/'Ingreso Areas'!T89</f>
        <v>12.250655021834062</v>
      </c>
      <c r="O30" s="94">
        <f t="shared" si="5"/>
        <v>0</v>
      </c>
    </row>
    <row r="31" spans="2:15" s="19" customFormat="1" ht="26.4" x14ac:dyDescent="0.3">
      <c r="B31" s="84" t="s">
        <v>327</v>
      </c>
      <c r="C31" s="60" t="s">
        <v>328</v>
      </c>
      <c r="E31" s="93" t="e">
        <f>'Ingreso Areas'!I80/'Ingreso Areas'!I82</f>
        <v>#DIV/0!</v>
      </c>
      <c r="F31" s="93" t="e">
        <f>'Ingreso Areas'!J80/'Ingreso Areas'!J82</f>
        <v>#DIV/0!</v>
      </c>
      <c r="G31" s="94" t="e">
        <f t="shared" si="3"/>
        <v>#DIV/0!</v>
      </c>
      <c r="H31" s="95"/>
      <c r="I31" s="137">
        <f>'Ingreso Areas'!N80/'Ingreso Areas'!N82</f>
        <v>8.2548204686244808E-3</v>
      </c>
      <c r="J31" s="137">
        <f>'Ingreso Areas'!O80/'Ingreso Areas'!O82</f>
        <v>8.2548204686244808E-3</v>
      </c>
      <c r="K31" s="94">
        <f t="shared" si="4"/>
        <v>0</v>
      </c>
      <c r="L31" s="95"/>
      <c r="M31" s="137">
        <f>'Ingreso Areas'!S80/'Ingreso Areas'!S82</f>
        <v>1.1655860104135967</v>
      </c>
      <c r="N31" s="137">
        <f>'Ingreso Areas'!T80/'Ingreso Areas'!T82</f>
        <v>1.1655860104135967</v>
      </c>
      <c r="O31" s="94">
        <f t="shared" si="5"/>
        <v>0</v>
      </c>
    </row>
    <row r="32" spans="2:15" s="19" customFormat="1" ht="27.6" x14ac:dyDescent="0.3">
      <c r="B32" s="157" t="s">
        <v>329</v>
      </c>
      <c r="C32" s="158" t="s">
        <v>330</v>
      </c>
      <c r="E32" s="93" t="e">
        <f>'Ingreso Areas'!I83/'Ingreso Areas'!I89</f>
        <v>#DIV/0!</v>
      </c>
      <c r="F32" s="93" t="e">
        <f>'Ingreso Areas'!J83/'Ingreso Areas'!J89</f>
        <v>#DIV/0!</v>
      </c>
      <c r="G32" s="94" t="e">
        <f t="shared" si="3"/>
        <v>#DIV/0!</v>
      </c>
      <c r="H32" s="95"/>
      <c r="I32" s="137">
        <f>'Ingreso Areas'!N83/'Ingreso Areas'!N89</f>
        <v>0</v>
      </c>
      <c r="J32" s="137">
        <f>'Ingreso Areas'!O83/'Ingreso Areas'!O89</f>
        <v>0</v>
      </c>
      <c r="K32" s="94" t="e">
        <f t="shared" si="4"/>
        <v>#DIV/0!</v>
      </c>
      <c r="L32" s="95"/>
      <c r="M32" s="137">
        <f>'Ingreso Areas'!S83/'Ingreso Areas'!S89</f>
        <v>1.260067928190199</v>
      </c>
      <c r="N32" s="137">
        <f>'Ingreso Areas'!T83/'Ingreso Areas'!T89</f>
        <v>1.260067928190199</v>
      </c>
      <c r="O32" s="94">
        <f t="shared" si="5"/>
        <v>0</v>
      </c>
    </row>
    <row r="33" spans="2:15" s="19" customFormat="1" ht="27.6" x14ac:dyDescent="0.3">
      <c r="B33" s="84" t="s">
        <v>331</v>
      </c>
      <c r="C33" s="85" t="s">
        <v>332</v>
      </c>
      <c r="E33" s="93" t="e">
        <f>'Ingreso Areas'!I84/'Ingreso Areas'!I89</f>
        <v>#DIV/0!</v>
      </c>
      <c r="F33" s="93" t="e">
        <f>'Ingreso Areas'!J84/'Ingreso Areas'!J89</f>
        <v>#DIV/0!</v>
      </c>
      <c r="G33" s="94" t="e">
        <f t="shared" si="3"/>
        <v>#DIV/0!</v>
      </c>
      <c r="H33" s="95"/>
      <c r="I33" s="137">
        <f>'Ingreso Areas'!N84/'Ingreso Areas'!N89</f>
        <v>0.76054656407535159</v>
      </c>
      <c r="J33" s="137">
        <f>'Ingreso Areas'!O84/'Ingreso Areas'!O89</f>
        <v>0.76054656407535159</v>
      </c>
      <c r="K33" s="94">
        <f t="shared" si="4"/>
        <v>0</v>
      </c>
      <c r="L33" s="95"/>
      <c r="M33" s="137">
        <f>'Ingreso Areas'!S84/'Ingreso Areas'!S89</f>
        <v>0</v>
      </c>
      <c r="N33" s="137">
        <f>'Ingreso Areas'!T84/'Ingreso Areas'!T89</f>
        <v>0</v>
      </c>
      <c r="O33" s="94" t="e">
        <f t="shared" si="5"/>
        <v>#DIV/0!</v>
      </c>
    </row>
    <row r="34" spans="2:15" s="19" customFormat="1" ht="26.4" x14ac:dyDescent="0.3">
      <c r="B34" s="157" t="s">
        <v>333</v>
      </c>
      <c r="C34" s="153" t="s">
        <v>334</v>
      </c>
      <c r="E34" s="93" t="e">
        <f>'Ingreso Areas'!I85/'Ingreso Areas'!I89</f>
        <v>#DIV/0!</v>
      </c>
      <c r="F34" s="93" t="e">
        <f>'Ingreso Areas'!J85/'Ingreso Areas'!J89</f>
        <v>#DIV/0!</v>
      </c>
      <c r="G34" s="94" t="e">
        <f t="shared" si="3"/>
        <v>#DIV/0!</v>
      </c>
      <c r="H34" s="95"/>
      <c r="I34" s="137">
        <f>'Ingreso Areas'!N85/'Ingreso Areas'!N89</f>
        <v>0</v>
      </c>
      <c r="J34" s="137">
        <f>'Ingreso Areas'!O85/'Ingreso Areas'!O89</f>
        <v>0</v>
      </c>
      <c r="K34" s="94" t="e">
        <f t="shared" si="4"/>
        <v>#DIV/0!</v>
      </c>
      <c r="L34" s="95"/>
      <c r="M34" s="137">
        <f>'Ingreso Areas'!S85/'Ingreso Areas'!S89</f>
        <v>0</v>
      </c>
      <c r="N34" s="137">
        <f>'Ingreso Areas'!T85/'Ingreso Areas'!T89</f>
        <v>0</v>
      </c>
      <c r="O34" s="94" t="e">
        <f t="shared" si="5"/>
        <v>#DIV/0!</v>
      </c>
    </row>
    <row r="35" spans="2:15" s="19" customFormat="1" ht="27.6" x14ac:dyDescent="0.3">
      <c r="B35" s="84" t="s">
        <v>335</v>
      </c>
      <c r="C35" s="85" t="s">
        <v>337</v>
      </c>
      <c r="E35" s="93" t="e">
        <f>'Ingreso Areas'!I88/'Ingreso Areas'!I89</f>
        <v>#DIV/0!</v>
      </c>
      <c r="F35" s="93" t="e">
        <f>'Ingreso Areas'!J88/'Ingreso Areas'!J89</f>
        <v>#DIV/0!</v>
      </c>
      <c r="G35" s="94" t="e">
        <f t="shared" si="3"/>
        <v>#DIV/0!</v>
      </c>
      <c r="H35" s="95"/>
      <c r="I35" s="137">
        <f>'Ingreso Areas'!N88/'Ingreso Areas'!N89</f>
        <v>0</v>
      </c>
      <c r="J35" s="137">
        <f>'Ingreso Areas'!O88/'Ingreso Areas'!O89</f>
        <v>0</v>
      </c>
      <c r="K35" s="94" t="e">
        <f t="shared" si="4"/>
        <v>#DIV/0!</v>
      </c>
      <c r="L35" s="95"/>
      <c r="M35" s="137">
        <f>'Ingreso Areas'!S88/'Ingreso Areas'!S89</f>
        <v>0</v>
      </c>
      <c r="N35" s="137">
        <f>'Ingreso Areas'!T88/'Ingreso Areas'!T89</f>
        <v>0</v>
      </c>
      <c r="O35" s="94" t="e">
        <f t="shared" si="5"/>
        <v>#DIV/0!</v>
      </c>
    </row>
    <row r="36" spans="2:15" s="19" customFormat="1" ht="27.6" x14ac:dyDescent="0.3">
      <c r="B36" s="157" t="s">
        <v>336</v>
      </c>
      <c r="C36" s="158" t="s">
        <v>338</v>
      </c>
      <c r="E36" s="93" t="e">
        <f>'Ingreso Areas'!I90/'Ingreso Areas'!I89</f>
        <v>#DIV/0!</v>
      </c>
      <c r="F36" s="93" t="e">
        <f>'Ingreso Areas'!J90/'Ingreso Areas'!J89</f>
        <v>#DIV/0!</v>
      </c>
      <c r="G36" s="94" t="e">
        <f t="shared" si="3"/>
        <v>#DIV/0!</v>
      </c>
      <c r="H36" s="95"/>
      <c r="I36" s="137">
        <f>'Ingreso Areas'!N90/'Ingreso Areas'!N89</f>
        <v>0.268439904483948</v>
      </c>
      <c r="J36" s="137">
        <f>'Ingreso Areas'!O90/'Ingreso Areas'!O89</f>
        <v>0.268439904483948</v>
      </c>
      <c r="K36" s="94">
        <f t="shared" si="4"/>
        <v>0</v>
      </c>
      <c r="L36" s="95"/>
      <c r="M36" s="137">
        <f>'Ingreso Areas'!S90/'Ingreso Areas'!S89</f>
        <v>0</v>
      </c>
      <c r="N36" s="137">
        <f>'Ingreso Areas'!T90/'Ingreso Areas'!T89</f>
        <v>0</v>
      </c>
      <c r="O36" s="94" t="e">
        <f t="shared" si="5"/>
        <v>#DIV/0!</v>
      </c>
    </row>
    <row r="37" spans="2:15" s="19" customFormat="1" ht="13.8" x14ac:dyDescent="0.3">
      <c r="B37" s="84" t="s">
        <v>339</v>
      </c>
      <c r="C37" s="85" t="s">
        <v>340</v>
      </c>
      <c r="E37" s="93" t="e">
        <f>'Ingreso Areas'!I91/'Ingreso Areas'!I89</f>
        <v>#DIV/0!</v>
      </c>
      <c r="F37" s="93" t="e">
        <f>'Ingreso Areas'!J91/'Ingreso Areas'!J89</f>
        <v>#DIV/0!</v>
      </c>
      <c r="G37" s="94" t="e">
        <f t="shared" si="3"/>
        <v>#DIV/0!</v>
      </c>
      <c r="H37" s="95"/>
      <c r="I37" s="137">
        <f>'Ingreso Areas'!N91/'Ingreso Areas'!N89</f>
        <v>0</v>
      </c>
      <c r="J37" s="137">
        <f>'Ingreso Areas'!O91/'Ingreso Areas'!O89</f>
        <v>0</v>
      </c>
      <c r="K37" s="94" t="e">
        <f t="shared" si="4"/>
        <v>#DIV/0!</v>
      </c>
      <c r="L37" s="95"/>
      <c r="M37" s="137">
        <f>'Ingreso Areas'!S91/'Ingreso Areas'!S89</f>
        <v>0</v>
      </c>
      <c r="N37" s="137">
        <f>'Ingreso Areas'!T91/'Ingreso Areas'!T89</f>
        <v>0</v>
      </c>
      <c r="O37" s="94" t="e">
        <f t="shared" si="5"/>
        <v>#DIV/0!</v>
      </c>
    </row>
    <row r="38" spans="2:15" s="19" customFormat="1" ht="27.6" x14ac:dyDescent="0.3">
      <c r="B38" s="157" t="s">
        <v>341</v>
      </c>
      <c r="C38" s="158" t="s">
        <v>342</v>
      </c>
      <c r="E38" s="93" t="e">
        <f>'Ingreso Areas'!I92/'Ingreso Areas'!I93</f>
        <v>#DIV/0!</v>
      </c>
      <c r="F38" s="93" t="e">
        <f>'Ingreso Areas'!J92/'Ingreso Areas'!J93</f>
        <v>#DIV/0!</v>
      </c>
      <c r="G38" s="94" t="e">
        <f t="shared" si="3"/>
        <v>#DIV/0!</v>
      </c>
      <c r="H38" s="95"/>
      <c r="I38" s="137">
        <f>'Ingreso Areas'!N92/'Ingreso Areas'!N93</f>
        <v>2.6988505747126439</v>
      </c>
      <c r="J38" s="137">
        <f>'Ingreso Areas'!O92/'Ingreso Areas'!O93</f>
        <v>2.6988505747126439</v>
      </c>
      <c r="K38" s="94">
        <f t="shared" si="4"/>
        <v>0</v>
      </c>
      <c r="L38" s="95"/>
      <c r="M38" s="137">
        <f>'Ingreso Areas'!S92/'Ingreso Areas'!S93</f>
        <v>1.6070304302203569</v>
      </c>
      <c r="N38" s="137">
        <f>'Ingreso Areas'!T92/'Ingreso Areas'!T93</f>
        <v>1.6070304302203569</v>
      </c>
      <c r="O38" s="94">
        <f t="shared" si="5"/>
        <v>0</v>
      </c>
    </row>
    <row r="39" spans="2:15" s="19" customFormat="1" ht="39.6" x14ac:dyDescent="0.3">
      <c r="B39" s="84" t="s">
        <v>343</v>
      </c>
      <c r="C39" s="60" t="s">
        <v>345</v>
      </c>
      <c r="E39" s="93" t="e">
        <f>'Ingreso Areas'!I94/'Ingreso Areas'!I95</f>
        <v>#DIV/0!</v>
      </c>
      <c r="F39" s="93" t="e">
        <f>'Ingreso Areas'!J94/'Ingreso Areas'!J95</f>
        <v>#DIV/0!</v>
      </c>
      <c r="G39" s="94" t="e">
        <f t="shared" si="3"/>
        <v>#DIV/0!</v>
      </c>
      <c r="H39" s="95"/>
      <c r="I39" s="93" t="e">
        <f>'Ingreso Areas'!N94/'Ingreso Areas'!N95</f>
        <v>#DIV/0!</v>
      </c>
      <c r="J39" s="93" t="e">
        <f>'Ingreso Areas'!O94/'Ingreso Areas'!O95</f>
        <v>#DIV/0!</v>
      </c>
      <c r="K39" s="94" t="e">
        <f t="shared" si="4"/>
        <v>#DIV/0!</v>
      </c>
      <c r="L39" s="95"/>
      <c r="M39" s="93">
        <f>'Ingreso Areas'!S94/'Ingreso Areas'!S95</f>
        <v>1.2868484639282016</v>
      </c>
      <c r="N39" s="93">
        <f>'Ingreso Areas'!T94/'Ingreso Areas'!T95</f>
        <v>1.2868484639282016</v>
      </c>
      <c r="O39" s="94">
        <f t="shared" si="5"/>
        <v>0</v>
      </c>
    </row>
    <row r="40" spans="2:15" s="19" customFormat="1" ht="27.6" x14ac:dyDescent="0.3">
      <c r="B40" s="157" t="s">
        <v>344</v>
      </c>
      <c r="C40" s="158" t="s">
        <v>346</v>
      </c>
      <c r="E40" s="93" t="e">
        <f>'Ingreso Areas'!I96/'Ingreso Areas'!I97</f>
        <v>#DIV/0!</v>
      </c>
      <c r="F40" s="93" t="e">
        <f>'Ingreso Areas'!J96/'Ingreso Areas'!J97</f>
        <v>#DIV/0!</v>
      </c>
      <c r="G40" s="94" t="e">
        <f t="shared" si="3"/>
        <v>#DIV/0!</v>
      </c>
      <c r="H40" s="95"/>
      <c r="I40" s="93" t="e">
        <f>'Ingreso Areas'!N96/'Ingreso Areas'!N97</f>
        <v>#DIV/0!</v>
      </c>
      <c r="J40" s="93" t="e">
        <f>'Ingreso Areas'!O96/'Ingreso Areas'!O97</f>
        <v>#DIV/0!</v>
      </c>
      <c r="K40" s="94" t="e">
        <f t="shared" si="4"/>
        <v>#DIV/0!</v>
      </c>
      <c r="L40" s="95"/>
      <c r="M40" s="93">
        <f>'Ingreso Areas'!S96/'Ingreso Areas'!S97</f>
        <v>2.5538116591928253</v>
      </c>
      <c r="N40" s="93">
        <f>'Ingreso Areas'!T96/'Ingreso Areas'!T97</f>
        <v>2.5538116591928253</v>
      </c>
      <c r="O40" s="94">
        <f t="shared" si="5"/>
        <v>0</v>
      </c>
    </row>
    <row r="41" spans="2:15" s="19" customFormat="1" ht="13.8" x14ac:dyDescent="0.3">
      <c r="B41" s="84" t="s">
        <v>347</v>
      </c>
      <c r="C41" s="85" t="s">
        <v>348</v>
      </c>
      <c r="E41" s="93" t="e">
        <f>(('Ingreso Areas'!I92+'Ingreso Areas'!I93)/SUM('Ingreso Areas'!I92:I101))/(('Ingreso Areas'!I100+'Ingreso Areas'!I101)/SUM('Ingreso Areas'!I92:I101))</f>
        <v>#DIV/0!</v>
      </c>
      <c r="F41" s="93" t="e">
        <f>(('Ingreso Areas'!J92+'Ingreso Areas'!J93)/SUM('Ingreso Areas'!J92:J101))/(('Ingreso Areas'!J100+'Ingreso Areas'!J101)/SUM('Ingreso Areas'!J92:J101))</f>
        <v>#DIV/0!</v>
      </c>
      <c r="G41" s="94" t="e">
        <f t="shared" si="3"/>
        <v>#DIV/0!</v>
      </c>
      <c r="H41" s="95"/>
      <c r="I41" s="93" t="e">
        <f>(('Ingreso Areas'!N92+'Ingreso Areas'!N93)/SUM('Ingreso Areas'!N92:N101))/(('Ingreso Areas'!N100+'Ingreso Areas'!N101)/SUM('Ingreso Areas'!N92:N101))</f>
        <v>#DIV/0!</v>
      </c>
      <c r="J41" s="93" t="e">
        <f>(('Ingreso Areas'!O92+'Ingreso Areas'!O93)/SUM('Ingreso Areas'!O92:O101))/(('Ingreso Areas'!O100+'Ingreso Areas'!O101)/SUM('Ingreso Areas'!O92:O101))</f>
        <v>#DIV/0!</v>
      </c>
      <c r="K41" s="94" t="e">
        <f t="shared" si="4"/>
        <v>#DIV/0!</v>
      </c>
      <c r="L41" s="95"/>
      <c r="M41" s="93">
        <f>(('Ingreso Areas'!S92+'Ingreso Areas'!S93)/SUM('Ingreso Areas'!S92:S101))/(('Ingreso Areas'!S100+'Ingreso Areas'!S101)/SUM('Ingreso Areas'!S92:S101))</f>
        <v>62.898734177215182</v>
      </c>
      <c r="N41" s="93">
        <f>(('Ingreso Areas'!T92+'Ingreso Areas'!T93)/SUM('Ingreso Areas'!T92:T101))/(('Ingreso Areas'!T100+'Ingreso Areas'!T101)/SUM('Ingreso Areas'!T92:T101))</f>
        <v>62.898734177215182</v>
      </c>
      <c r="O41" s="94">
        <f t="shared" si="5"/>
        <v>0</v>
      </c>
    </row>
    <row r="42" spans="2:15" s="19" customFormat="1" ht="55.2" x14ac:dyDescent="0.3">
      <c r="B42" s="157" t="s">
        <v>352</v>
      </c>
      <c r="C42" s="158" t="s">
        <v>363</v>
      </c>
      <c r="E42" s="93" t="e">
        <f>(SUM('Ingreso Areas'!I103:I104))/(SUM('Ingreso Areas'!I111:I112))</f>
        <v>#DIV/0!</v>
      </c>
      <c r="F42" s="93" t="e">
        <f>(SUM('Ingreso Areas'!J103:J104))/(SUM('Ingreso Areas'!J111:J112))</f>
        <v>#DIV/0!</v>
      </c>
      <c r="G42" s="94" t="e">
        <f t="shared" si="3"/>
        <v>#DIV/0!</v>
      </c>
      <c r="H42" s="95"/>
      <c r="I42" s="137">
        <f>(SUM('Ingreso Areas'!N103:N104))/(SUM('Ingreso Areas'!N111:N112))</f>
        <v>3.5970384788550485</v>
      </c>
      <c r="J42" s="137">
        <f>(SUM('Ingreso Areas'!O103:O104))/(SUM('Ingreso Areas'!O111:O112))</f>
        <v>3.5970384788550485</v>
      </c>
      <c r="K42" s="94">
        <f t="shared" si="4"/>
        <v>0</v>
      </c>
      <c r="L42" s="95"/>
      <c r="M42" s="137">
        <f>(SUM('Ingreso Areas'!S103:S104))/(SUM('Ingreso Areas'!S111:S112))</f>
        <v>2.1433828431157784</v>
      </c>
      <c r="N42" s="137">
        <f>(SUM('Ingreso Areas'!T103:T104))/(SUM('Ingreso Areas'!T111:T112))</f>
        <v>2.1433828431157784</v>
      </c>
      <c r="O42" s="94">
        <f t="shared" si="5"/>
        <v>0</v>
      </c>
    </row>
    <row r="43" spans="2:15" s="19" customFormat="1" ht="55.2" x14ac:dyDescent="0.3">
      <c r="B43" s="84" t="s">
        <v>351</v>
      </c>
      <c r="C43" s="85" t="s">
        <v>349</v>
      </c>
      <c r="E43" s="93" t="e">
        <f>(SUM('Ingreso Areas'!I107:I108))/(SUM('Ingreso Areas'!I111:I112))</f>
        <v>#DIV/0!</v>
      </c>
      <c r="F43" s="93" t="e">
        <f>(SUM('Ingreso Areas'!J107:J108))/(SUM('Ingreso Areas'!J111:J112))</f>
        <v>#DIV/0!</v>
      </c>
      <c r="G43" s="94" t="e">
        <f t="shared" si="3"/>
        <v>#DIV/0!</v>
      </c>
      <c r="H43" s="95"/>
      <c r="I43" s="137">
        <f>(SUM('Ingreso Areas'!N107:N108))/(SUM('Ingreso Areas'!N111:N112))</f>
        <v>0.95302919576523715</v>
      </c>
      <c r="J43" s="137">
        <f>(SUM('Ingreso Areas'!O107:O108))/(SUM('Ingreso Areas'!O111:O112))</f>
        <v>0.95302919576523715</v>
      </c>
      <c r="K43" s="94">
        <f t="shared" si="4"/>
        <v>0</v>
      </c>
      <c r="L43" s="95"/>
      <c r="M43" s="137">
        <f>(SUM('Ingreso Areas'!S107:S108))/(SUM('Ingreso Areas'!S111:S112))</f>
        <v>1.0400648409055411</v>
      </c>
      <c r="N43" s="137">
        <f>(SUM('Ingreso Areas'!T107:T108))/(SUM('Ingreso Areas'!T111:T112))</f>
        <v>1.0400648409055411</v>
      </c>
      <c r="O43" s="94">
        <f t="shared" si="5"/>
        <v>0</v>
      </c>
    </row>
    <row r="44" spans="2:15" s="19" customFormat="1" ht="110.4" x14ac:dyDescent="0.3">
      <c r="B44" s="157" t="s">
        <v>350</v>
      </c>
      <c r="C44" s="158" t="s">
        <v>364</v>
      </c>
      <c r="E44" s="93" t="e">
        <f>(SUM('Ingreso Areas'!I103:I104))/(SUM('Ingreso Areas'!I103:I104,'Ingreso Areas'!I107:I108,'Ingreso Areas'!I111:I112))</f>
        <v>#DIV/0!</v>
      </c>
      <c r="F44" s="93" t="e">
        <f>(SUM('Ingreso Areas'!J103:J104))/(SUM('Ingreso Areas'!J103:J104,'Ingreso Areas'!J107:J108,'Ingreso Areas'!J111:J112))</f>
        <v>#DIV/0!</v>
      </c>
      <c r="G44" s="94" t="e">
        <f t="shared" si="3"/>
        <v>#DIV/0!</v>
      </c>
      <c r="H44" s="95"/>
      <c r="I44" s="137">
        <f>(SUM('Ingreso Areas'!N103:N104))/(SUM('Ingreso Areas'!N103:N104,'Ingreso Areas'!N107:N108,'Ingreso Areas'!N111:N112))</f>
        <v>0.64810713845955836</v>
      </c>
      <c r="J44" s="137">
        <f>(SUM('Ingreso Areas'!O103:O104))/(SUM('Ingreso Areas'!O103:O104,'Ingreso Areas'!O107:O108,'Ingreso Areas'!O111:O112))</f>
        <v>0.64810713845955836</v>
      </c>
      <c r="K44" s="94">
        <f t="shared" si="4"/>
        <v>0</v>
      </c>
      <c r="L44" s="95"/>
      <c r="M44" s="137">
        <f>(SUM('Ingreso Areas'!S103:S104))/(SUM('Ingreso Areas'!S103:S104,'Ingreso Areas'!S107:S108,'Ingreso Areas'!S111:S112))</f>
        <v>0.51234842766229161</v>
      </c>
      <c r="N44" s="137">
        <f>(SUM('Ingreso Areas'!T103:T104))/(SUM('Ingreso Areas'!T103:T104,'Ingreso Areas'!T107:T108,'Ingreso Areas'!T111:T112))</f>
        <v>0.51234842766229161</v>
      </c>
      <c r="O44" s="94">
        <f t="shared" si="5"/>
        <v>0</v>
      </c>
    </row>
    <row r="45" spans="2:15" s="19" customFormat="1" ht="110.4" x14ac:dyDescent="0.3">
      <c r="B45" s="84" t="s">
        <v>353</v>
      </c>
      <c r="C45" s="85" t="s">
        <v>365</v>
      </c>
      <c r="E45" s="93" t="e">
        <f>(SUM('Ingreso Areas'!I107:I108))/(SUM('Ingreso Areas'!I103:I104,'Ingreso Areas'!I107:I108,'Ingreso Areas'!I111:I112))</f>
        <v>#DIV/0!</v>
      </c>
      <c r="F45" s="93" t="e">
        <f>(SUM('Ingreso Areas'!J107:J108))/(SUM('Ingreso Areas'!J103:J104,'Ingreso Areas'!J107:J108,'Ingreso Areas'!J111:J112))</f>
        <v>#DIV/0!</v>
      </c>
      <c r="G45" s="94" t="e">
        <f t="shared" si="3"/>
        <v>#DIV/0!</v>
      </c>
      <c r="H45" s="95"/>
      <c r="I45" s="137">
        <f>(SUM('Ingreso Areas'!N107:N108))/(SUM('Ingreso Areas'!N103:N104,'Ingreso Areas'!N107:N108,'Ingreso Areas'!N111:N112))</f>
        <v>0.1717148783830712</v>
      </c>
      <c r="J45" s="137">
        <f>(SUM('Ingreso Areas'!O107:O108))/(SUM('Ingreso Areas'!O103:O104,'Ingreso Areas'!O107:O108,'Ingreso Areas'!O111:O112))</f>
        <v>0.1717148783830712</v>
      </c>
      <c r="K45" s="94">
        <f t="shared" si="4"/>
        <v>0</v>
      </c>
      <c r="L45" s="95"/>
      <c r="M45" s="137">
        <f>(SUM('Ingreso Areas'!S107:S108))/(SUM('Ingreso Areas'!S103:S104,'Ingreso Areas'!S107:S108,'Ingreso Areas'!S111:S112))</f>
        <v>0.24861428167921623</v>
      </c>
      <c r="N45" s="137">
        <f>(SUM('Ingreso Areas'!T107:T108))/(SUM('Ingreso Areas'!T103:T104,'Ingreso Areas'!T107:T108,'Ingreso Areas'!T111:T112))</f>
        <v>0.24861428167921623</v>
      </c>
      <c r="O45" s="94">
        <f t="shared" si="5"/>
        <v>0</v>
      </c>
    </row>
    <row r="46" spans="2:15" s="19" customFormat="1" ht="110.4" x14ac:dyDescent="0.3">
      <c r="B46" s="157" t="s">
        <v>354</v>
      </c>
      <c r="C46" s="158" t="s">
        <v>366</v>
      </c>
      <c r="E46" s="93" t="e">
        <f>(SUM('Ingreso Areas'!I111:I112))/(SUM('Ingreso Areas'!I103:I104,'Ingreso Areas'!I107:I108,'Ingreso Areas'!I111:I112))</f>
        <v>#DIV/0!</v>
      </c>
      <c r="F46" s="93" t="e">
        <f>(SUM('Ingreso Areas'!J111:J112))/(SUM('Ingreso Areas'!J103:J104,'Ingreso Areas'!J107:J108,'Ingreso Areas'!J111:J112))</f>
        <v>#DIV/0!</v>
      </c>
      <c r="G46" s="94" t="e">
        <f t="shared" si="3"/>
        <v>#DIV/0!</v>
      </c>
      <c r="H46" s="95"/>
      <c r="I46" s="137">
        <f>(SUM('Ingreso Areas'!N111:N112))/(SUM('Ingreso Areas'!N103:N104,'Ingreso Areas'!N107:N108,'Ingreso Areas'!N111:N112))</f>
        <v>0.18017798315737044</v>
      </c>
      <c r="J46" s="137">
        <f>(SUM('Ingreso Areas'!O111:O112))/(SUM('Ingreso Areas'!O103:O104,'Ingreso Areas'!O107:O108,'Ingreso Areas'!O111:O112))</f>
        <v>0.18017798315737044</v>
      </c>
      <c r="K46" s="94">
        <f t="shared" si="4"/>
        <v>0</v>
      </c>
      <c r="L46" s="95"/>
      <c r="M46" s="137">
        <f>(SUM('Ingreso Areas'!S111:S112))/(SUM('Ingreso Areas'!S103:S104,'Ingreso Areas'!S107:S108,'Ingreso Areas'!S111:S112))</f>
        <v>0.23903729065849216</v>
      </c>
      <c r="N46" s="137">
        <f>(SUM('Ingreso Areas'!T111:T112))/(SUM('Ingreso Areas'!T103:T104,'Ingreso Areas'!T107:T108,'Ingreso Areas'!T111:T112))</f>
        <v>0.23903729065849216</v>
      </c>
      <c r="O46" s="94">
        <f t="shared" si="5"/>
        <v>0</v>
      </c>
    </row>
    <row r="47" spans="2:15" s="19" customFormat="1" ht="55.2" x14ac:dyDescent="0.3">
      <c r="B47" s="84" t="s">
        <v>355</v>
      </c>
      <c r="C47" s="85" t="s">
        <v>361</v>
      </c>
      <c r="E47" s="93" t="e">
        <f>(SUM('Ingreso Areas'!I102,'Ingreso Areas'!I105))/(SUM('Ingreso Areas'!I103:I104))</f>
        <v>#DIV/0!</v>
      </c>
      <c r="F47" s="93" t="e">
        <f>(SUM('Ingreso Areas'!J102,'Ingreso Areas'!J105))/(SUM('Ingreso Areas'!J103:J104))</f>
        <v>#DIV/0!</v>
      </c>
      <c r="G47" s="94" t="e">
        <f t="shared" si="3"/>
        <v>#DIV/0!</v>
      </c>
      <c r="H47" s="95"/>
      <c r="I47" s="137">
        <f>(SUM('Ingreso Areas'!N102,'Ingreso Areas'!N105))/(SUM('Ingreso Areas'!N103:N104))</f>
        <v>1.2409749290184264</v>
      </c>
      <c r="J47" s="137">
        <f>(SUM('Ingreso Areas'!O102,'Ingreso Areas'!O105))/(SUM('Ingreso Areas'!O103:O104))</f>
        <v>1.2409749290184264</v>
      </c>
      <c r="K47" s="94">
        <f t="shared" si="4"/>
        <v>0</v>
      </c>
      <c r="L47" s="95"/>
      <c r="M47" s="137">
        <f>(SUM('Ingreso Areas'!S102,'Ingreso Areas'!S105))/(SUM('Ingreso Areas'!S103:S104))</f>
        <v>0.96590728244378421</v>
      </c>
      <c r="N47" s="137">
        <f>(SUM('Ingreso Areas'!T102,'Ingreso Areas'!T105))/(SUM('Ingreso Areas'!T103:T104))</f>
        <v>0.96590728244378421</v>
      </c>
      <c r="O47" s="94">
        <f t="shared" si="5"/>
        <v>0</v>
      </c>
    </row>
    <row r="48" spans="2:15" s="19" customFormat="1" ht="57" customHeight="1" x14ac:dyDescent="0.3">
      <c r="B48" s="157" t="s">
        <v>356</v>
      </c>
      <c r="C48" s="159" t="s">
        <v>367</v>
      </c>
      <c r="E48" s="93" t="e">
        <f>(SUM('Ingreso Areas'!I106,'Ingreso Areas'!I109))/(SUM('Ingreso Areas'!I107:I108))</f>
        <v>#DIV/0!</v>
      </c>
      <c r="F48" s="93" t="e">
        <f>(SUM('Ingreso Areas'!J106,'Ingreso Areas'!J109))/(SUM('Ingreso Areas'!J107:J108))</f>
        <v>#DIV/0!</v>
      </c>
      <c r="G48" s="94" t="e">
        <f t="shared" si="3"/>
        <v>#DIV/0!</v>
      </c>
      <c r="H48" s="95"/>
      <c r="I48" s="137">
        <f>(SUM('Ingreso Areas'!N106,'Ingreso Areas'!N109))/(SUM('Ingreso Areas'!N107:N108))</f>
        <v>0</v>
      </c>
      <c r="J48" s="137">
        <f>(SUM('Ingreso Areas'!O106,'Ingreso Areas'!O109))/(SUM('Ingreso Areas'!O107:O108))</f>
        <v>0</v>
      </c>
      <c r="K48" s="94" t="e">
        <f t="shared" si="4"/>
        <v>#DIV/0!</v>
      </c>
      <c r="L48" s="95"/>
      <c r="M48" s="137">
        <f>(SUM('Ingreso Areas'!S106,'Ingreso Areas'!S109))/(SUM('Ingreso Areas'!S107:S108))</f>
        <v>1.5319689113595285</v>
      </c>
      <c r="N48" s="137">
        <f>(SUM('Ingreso Areas'!T106,'Ingreso Areas'!T109))/(SUM('Ingreso Areas'!T107:T108))</f>
        <v>1.5319689113595285</v>
      </c>
      <c r="O48" s="94">
        <f t="shared" si="5"/>
        <v>0</v>
      </c>
    </row>
    <row r="49" spans="2:15" s="19" customFormat="1" ht="55.2" x14ac:dyDescent="0.3">
      <c r="B49" s="84" t="s">
        <v>357</v>
      </c>
      <c r="C49" s="85" t="s">
        <v>368</v>
      </c>
      <c r="E49" s="93" t="e">
        <f>(SUM('Ingreso Areas'!I110,'Ingreso Areas'!I113))/(SUM('Ingreso Areas'!I111:I112))</f>
        <v>#DIV/0!</v>
      </c>
      <c r="F49" s="93" t="e">
        <f>(SUM('Ingreso Areas'!J110,'Ingreso Areas'!J113))/(SUM('Ingreso Areas'!J111:J112))</f>
        <v>#DIV/0!</v>
      </c>
      <c r="G49" s="94" t="e">
        <f t="shared" si="3"/>
        <v>#DIV/0!</v>
      </c>
      <c r="H49" s="95"/>
      <c r="I49" s="137">
        <f>(SUM('Ingreso Areas'!N110,'Ingreso Areas'!N113))/(SUM('Ingreso Areas'!N111:N112))</f>
        <v>0.45292372200966158</v>
      </c>
      <c r="J49" s="137">
        <f>(SUM('Ingreso Areas'!O110,'Ingreso Areas'!O113))/(SUM('Ingreso Areas'!O111:O112))</f>
        <v>0.45292372200966158</v>
      </c>
      <c r="K49" s="94">
        <f t="shared" si="4"/>
        <v>0</v>
      </c>
      <c r="L49" s="95"/>
      <c r="M49" s="137">
        <f>(SUM('Ingreso Areas'!S110,'Ingreso Areas'!S113))/(SUM('Ingreso Areas'!S111:S112))</f>
        <v>0.8410915378258258</v>
      </c>
      <c r="N49" s="137">
        <f>(SUM('Ingreso Areas'!T110,'Ingreso Areas'!T113))/(SUM('Ingreso Areas'!T111:T112))</f>
        <v>0.8410915378258258</v>
      </c>
      <c r="O49" s="94">
        <f t="shared" si="5"/>
        <v>0</v>
      </c>
    </row>
    <row r="50" spans="2:15" s="19" customFormat="1" ht="27.6" x14ac:dyDescent="0.3">
      <c r="B50" s="157" t="s">
        <v>358</v>
      </c>
      <c r="C50" s="158" t="s">
        <v>369</v>
      </c>
      <c r="E50" s="93" t="e">
        <f>'Ingreso Areas'!I102/'Ingreso Areas'!I105</f>
        <v>#DIV/0!</v>
      </c>
      <c r="F50" s="93" t="e">
        <f>'Ingreso Areas'!J102/'Ingreso Areas'!J105</f>
        <v>#DIV/0!</v>
      </c>
      <c r="G50" s="94" t="e">
        <f t="shared" si="3"/>
        <v>#DIV/0!</v>
      </c>
      <c r="H50" s="95"/>
      <c r="I50" s="137">
        <f>'Ingreso Areas'!N102/'Ingreso Areas'!N105</f>
        <v>0.74987232524123115</v>
      </c>
      <c r="J50" s="137">
        <f>'Ingreso Areas'!O102/'Ingreso Areas'!O105</f>
        <v>0.74987232524123115</v>
      </c>
      <c r="K50" s="94">
        <f t="shared" si="4"/>
        <v>0</v>
      </c>
      <c r="L50" s="95"/>
      <c r="M50" s="137">
        <f>'Ingreso Areas'!S102/'Ingreso Areas'!S105</f>
        <v>1.0675629080107889</v>
      </c>
      <c r="N50" s="137">
        <f>'Ingreso Areas'!T102/'Ingreso Areas'!T105</f>
        <v>1.0675629080107889</v>
      </c>
      <c r="O50" s="94">
        <f t="shared" si="5"/>
        <v>0</v>
      </c>
    </row>
    <row r="51" spans="2:15" s="19" customFormat="1" ht="27.6" x14ac:dyDescent="0.3">
      <c r="B51" s="84" t="s">
        <v>359</v>
      </c>
      <c r="C51" s="85" t="s">
        <v>370</v>
      </c>
      <c r="E51" s="93" t="e">
        <f>'Ingreso Areas'!I106/'Ingreso Areas'!I109</f>
        <v>#DIV/0!</v>
      </c>
      <c r="F51" s="93" t="e">
        <f>'Ingreso Areas'!J106/'Ingreso Areas'!J109</f>
        <v>#DIV/0!</v>
      </c>
      <c r="G51" s="94" t="e">
        <f t="shared" si="3"/>
        <v>#DIV/0!</v>
      </c>
      <c r="H51" s="95"/>
      <c r="I51" s="93" t="e">
        <f>'Ingreso Areas'!N106/'Ingreso Areas'!N109</f>
        <v>#DIV/0!</v>
      </c>
      <c r="J51" s="93" t="e">
        <f>'Ingreso Areas'!O106/'Ingreso Areas'!O109</f>
        <v>#DIV/0!</v>
      </c>
      <c r="K51" s="94" t="e">
        <f t="shared" si="4"/>
        <v>#DIV/0!</v>
      </c>
      <c r="L51" s="95"/>
      <c r="M51" s="93">
        <f>'Ingreso Areas'!S106/'Ingreso Areas'!S109</f>
        <v>0.59433102715709552</v>
      </c>
      <c r="N51" s="93">
        <f>'Ingreso Areas'!T106/'Ingreso Areas'!T109</f>
        <v>0.59433102715709552</v>
      </c>
      <c r="O51" s="94">
        <f t="shared" si="5"/>
        <v>0</v>
      </c>
    </row>
    <row r="52" spans="2:15" s="19" customFormat="1" ht="27.6" x14ac:dyDescent="0.3">
      <c r="B52" s="157" t="s">
        <v>360</v>
      </c>
      <c r="C52" s="158" t="s">
        <v>371</v>
      </c>
      <c r="E52" s="93" t="e">
        <f>'Ingreso Areas'!I110/'Ingreso Areas'!I113</f>
        <v>#DIV/0!</v>
      </c>
      <c r="F52" s="93" t="e">
        <f>'Ingreso Areas'!J110/'Ingreso Areas'!J113</f>
        <v>#DIV/0!</v>
      </c>
      <c r="G52" s="94" t="e">
        <f t="shared" si="3"/>
        <v>#DIV/0!</v>
      </c>
      <c r="H52" s="95"/>
      <c r="I52" s="137">
        <f>'Ingreso Areas'!N110/'Ingreso Areas'!N113</f>
        <v>0</v>
      </c>
      <c r="J52" s="137">
        <f>'Ingreso Areas'!O110/'Ingreso Areas'!O113</f>
        <v>0</v>
      </c>
      <c r="K52" s="94" t="e">
        <f t="shared" si="4"/>
        <v>#DIV/0!</v>
      </c>
      <c r="L52" s="95"/>
      <c r="M52" s="136">
        <f>'Ingreso Areas'!S110/'Ingreso Areas'!S113</f>
        <v>0</v>
      </c>
      <c r="N52" s="136">
        <f>'Ingreso Areas'!T110/'Ingreso Areas'!T113</f>
        <v>0</v>
      </c>
      <c r="O52" s="94" t="e">
        <f t="shared" si="5"/>
        <v>#DIV/0!</v>
      </c>
    </row>
    <row r="53" spans="2:15" s="19" customFormat="1" ht="13.8" x14ac:dyDescent="0.3">
      <c r="B53" s="84" t="s">
        <v>387</v>
      </c>
      <c r="C53" s="85" t="s">
        <v>372</v>
      </c>
      <c r="E53" s="93" t="e">
        <f>('Ingreso Areas'!I114)/(SUM('Ingreso Areas'!I102:I114))</f>
        <v>#DIV/0!</v>
      </c>
      <c r="F53" s="93" t="e">
        <f>('Ingreso Areas'!J114)/(SUM('Ingreso Areas'!J102:J114))</f>
        <v>#DIV/0!</v>
      </c>
      <c r="G53" s="94" t="e">
        <f t="shared" si="3"/>
        <v>#DIV/0!</v>
      </c>
      <c r="H53" s="95"/>
      <c r="I53" s="137">
        <f>('Ingreso Areas'!N114)/(SUM('Ingreso Areas'!N102:N114))</f>
        <v>0</v>
      </c>
      <c r="J53" s="137">
        <f>('Ingreso Areas'!O114)/(SUM('Ingreso Areas'!O102:O114))</f>
        <v>0</v>
      </c>
      <c r="K53" s="94" t="e">
        <f t="shared" si="4"/>
        <v>#DIV/0!</v>
      </c>
      <c r="L53" s="95"/>
      <c r="M53" s="136">
        <f>('Ingreso Areas'!S114)/(SUM('Ingreso Areas'!S102:S114))</f>
        <v>0</v>
      </c>
      <c r="N53" s="136">
        <f>('Ingreso Areas'!T114)/(SUM('Ingreso Areas'!T102:T114))</f>
        <v>0</v>
      </c>
      <c r="O53" s="94" t="e">
        <f t="shared" si="5"/>
        <v>#DIV/0!</v>
      </c>
    </row>
    <row r="54" spans="2:15" s="19" customFormat="1" ht="13.8" x14ac:dyDescent="0.3">
      <c r="B54" s="157" t="s">
        <v>266</v>
      </c>
      <c r="C54" s="158" t="s">
        <v>94</v>
      </c>
      <c r="E54" s="93" t="e">
        <f>'Ingreso Areas'!I55</f>
        <v>#DIV/0!</v>
      </c>
      <c r="F54" s="93" t="e">
        <f>'Ingreso Areas'!J55</f>
        <v>#DIV/0!</v>
      </c>
      <c r="G54" s="94" t="e">
        <f t="shared" si="3"/>
        <v>#DIV/0!</v>
      </c>
      <c r="H54" s="95"/>
      <c r="I54" s="93" t="e">
        <f>'Ingreso Areas'!N55</f>
        <v>#DIV/0!</v>
      </c>
      <c r="J54" s="93" t="e">
        <f>'Ingreso Areas'!O55</f>
        <v>#DIV/0!</v>
      </c>
      <c r="K54" s="94" t="e">
        <f t="shared" si="4"/>
        <v>#DIV/0!</v>
      </c>
      <c r="L54" s="95"/>
      <c r="M54" s="93" t="e">
        <f>'Ingreso Areas'!S55</f>
        <v>#DIV/0!</v>
      </c>
      <c r="N54" s="93" t="e">
        <f>'Ingreso Areas'!T55</f>
        <v>#DIV/0!</v>
      </c>
      <c r="O54" s="94" t="e">
        <f t="shared" si="5"/>
        <v>#DIV/0!</v>
      </c>
    </row>
    <row r="55" spans="2:15" s="19" customFormat="1" ht="13.8" x14ac:dyDescent="0.3">
      <c r="B55" s="84" t="s">
        <v>267</v>
      </c>
      <c r="C55" s="85" t="s">
        <v>95</v>
      </c>
      <c r="E55" s="93" t="e">
        <f>'Ingreso Areas'!I56</f>
        <v>#DIV/0!</v>
      </c>
      <c r="F55" s="93" t="e">
        <f>'Ingreso Areas'!J56</f>
        <v>#DIV/0!</v>
      </c>
      <c r="G55" s="94" t="e">
        <f t="shared" si="3"/>
        <v>#DIV/0!</v>
      </c>
      <c r="H55" s="95"/>
      <c r="I55" s="93" t="e">
        <f>'Ingreso Areas'!N56</f>
        <v>#DIV/0!</v>
      </c>
      <c r="J55" s="93" t="e">
        <f>'Ingreso Areas'!O56</f>
        <v>#DIV/0!</v>
      </c>
      <c r="K55" s="94" t="e">
        <f t="shared" si="4"/>
        <v>#DIV/0!</v>
      </c>
      <c r="L55" s="95"/>
      <c r="M55" s="93" t="e">
        <f>'Ingreso Areas'!S56</f>
        <v>#DIV/0!</v>
      </c>
      <c r="N55" s="93" t="e">
        <f>'Ingreso Areas'!T56</f>
        <v>#DIV/0!</v>
      </c>
      <c r="O55" s="94" t="e">
        <f t="shared" si="5"/>
        <v>#DIV/0!</v>
      </c>
    </row>
    <row r="56" spans="2:15" s="19" customFormat="1" ht="13.8" x14ac:dyDescent="0.3">
      <c r="B56" s="157" t="s">
        <v>268</v>
      </c>
      <c r="C56" s="158" t="s">
        <v>96</v>
      </c>
      <c r="E56" s="93" t="e">
        <f>'Ingreso Areas'!I57</f>
        <v>#DIV/0!</v>
      </c>
      <c r="F56" s="93" t="e">
        <f>'Ingreso Areas'!J57</f>
        <v>#DIV/0!</v>
      </c>
      <c r="G56" s="94" t="e">
        <f t="shared" si="3"/>
        <v>#DIV/0!</v>
      </c>
      <c r="H56" s="95"/>
      <c r="I56" s="93" t="e">
        <f>'Ingreso Areas'!N57</f>
        <v>#DIV/0!</v>
      </c>
      <c r="J56" s="93" t="e">
        <f>'Ingreso Areas'!O57</f>
        <v>#DIV/0!</v>
      </c>
      <c r="K56" s="94" t="e">
        <f t="shared" si="4"/>
        <v>#DIV/0!</v>
      </c>
      <c r="L56" s="95"/>
      <c r="M56" s="93" t="e">
        <f>'Ingreso Areas'!S57</f>
        <v>#DIV/0!</v>
      </c>
      <c r="N56" s="93" t="e">
        <f>'Ingreso Areas'!T57</f>
        <v>#DIV/0!</v>
      </c>
      <c r="O56" s="94" t="e">
        <f t="shared" si="5"/>
        <v>#DIV/0!</v>
      </c>
    </row>
    <row r="57" spans="2:15" s="19" customFormat="1" ht="13.8" x14ac:dyDescent="0.3">
      <c r="B57" s="84" t="s">
        <v>269</v>
      </c>
      <c r="C57" s="85" t="s">
        <v>238</v>
      </c>
      <c r="E57" s="93" t="e">
        <f>'Ingreso Areas'!I58</f>
        <v>#DIV/0!</v>
      </c>
      <c r="F57" s="93" t="e">
        <f>'Ingreso Areas'!J58</f>
        <v>#DIV/0!</v>
      </c>
      <c r="G57" s="94" t="e">
        <f t="shared" si="3"/>
        <v>#DIV/0!</v>
      </c>
      <c r="H57" s="95"/>
      <c r="I57" s="93" t="e">
        <f>'Ingreso Areas'!N58</f>
        <v>#DIV/0!</v>
      </c>
      <c r="J57" s="93" t="e">
        <f>'Ingreso Areas'!O58</f>
        <v>#DIV/0!</v>
      </c>
      <c r="K57" s="94" t="e">
        <f t="shared" si="4"/>
        <v>#DIV/0!</v>
      </c>
      <c r="L57" s="95"/>
      <c r="M57" s="93" t="e">
        <f>'Ingreso Areas'!S58</f>
        <v>#DIV/0!</v>
      </c>
      <c r="N57" s="93" t="e">
        <f>'Ingreso Areas'!T58</f>
        <v>#DIV/0!</v>
      </c>
      <c r="O57" s="94" t="e">
        <f t="shared" si="5"/>
        <v>#DIV/0!</v>
      </c>
    </row>
    <row r="58" spans="2:15" s="19" customFormat="1" ht="13.8" x14ac:dyDescent="0.3">
      <c r="B58" s="157" t="s">
        <v>270</v>
      </c>
      <c r="C58" s="158" t="s">
        <v>239</v>
      </c>
      <c r="E58" s="93" t="e">
        <f>'Ingreso Areas'!I59</f>
        <v>#DIV/0!</v>
      </c>
      <c r="F58" s="93" t="e">
        <f>'Ingreso Areas'!J59</f>
        <v>#DIV/0!</v>
      </c>
      <c r="G58" s="94" t="e">
        <f t="shared" si="3"/>
        <v>#DIV/0!</v>
      </c>
      <c r="H58" s="95"/>
      <c r="I58" s="93" t="e">
        <f>'Ingreso Areas'!N59</f>
        <v>#DIV/0!</v>
      </c>
      <c r="J58" s="93" t="e">
        <f>'Ingreso Areas'!O59</f>
        <v>#DIV/0!</v>
      </c>
      <c r="K58" s="94" t="e">
        <f t="shared" si="4"/>
        <v>#DIV/0!</v>
      </c>
      <c r="L58" s="95"/>
      <c r="M58" s="93" t="e">
        <f>'Ingreso Areas'!S59</f>
        <v>#DIV/0!</v>
      </c>
      <c r="N58" s="93" t="e">
        <f>'Ingreso Areas'!T59</f>
        <v>#DIV/0!</v>
      </c>
      <c r="O58" s="94" t="e">
        <f t="shared" si="5"/>
        <v>#DIV/0!</v>
      </c>
    </row>
    <row r="59" spans="2:15" s="19" customFormat="1" ht="13.8" x14ac:dyDescent="0.3">
      <c r="B59" s="84" t="s">
        <v>271</v>
      </c>
      <c r="C59" s="85" t="s">
        <v>240</v>
      </c>
      <c r="E59" s="93" t="e">
        <f>'Ingreso Areas'!I60</f>
        <v>#DIV/0!</v>
      </c>
      <c r="F59" s="93" t="e">
        <f>'Ingreso Areas'!J60</f>
        <v>#DIV/0!</v>
      </c>
      <c r="G59" s="94" t="e">
        <f t="shared" si="3"/>
        <v>#DIV/0!</v>
      </c>
      <c r="H59" s="95"/>
      <c r="I59" s="93" t="e">
        <f>'Ingreso Areas'!N60</f>
        <v>#DIV/0!</v>
      </c>
      <c r="J59" s="93" t="e">
        <f>'Ingreso Areas'!O60</f>
        <v>#DIV/0!</v>
      </c>
      <c r="K59" s="94" t="e">
        <f t="shared" si="4"/>
        <v>#DIV/0!</v>
      </c>
      <c r="L59" s="95"/>
      <c r="M59" s="93" t="e">
        <f>'Ingreso Areas'!S60</f>
        <v>#DIV/0!</v>
      </c>
      <c r="N59" s="93" t="e">
        <f>'Ingreso Areas'!T60</f>
        <v>#DIV/0!</v>
      </c>
      <c r="O59" s="94" t="e">
        <f t="shared" si="5"/>
        <v>#DIV/0!</v>
      </c>
    </row>
    <row r="60" spans="2:15" s="19" customFormat="1" ht="13.8" x14ac:dyDescent="0.3">
      <c r="B60" s="157" t="s">
        <v>272</v>
      </c>
      <c r="C60" s="158" t="s">
        <v>97</v>
      </c>
      <c r="E60" s="93" t="e">
        <f>'Ingreso Areas'!I61</f>
        <v>#DIV/0!</v>
      </c>
      <c r="F60" s="93" t="e">
        <f>'Ingreso Areas'!J61</f>
        <v>#DIV/0!</v>
      </c>
      <c r="G60" s="94" t="e">
        <f t="shared" si="3"/>
        <v>#DIV/0!</v>
      </c>
      <c r="H60" s="95"/>
      <c r="I60" s="93" t="e">
        <f>'Ingreso Areas'!N61</f>
        <v>#DIV/0!</v>
      </c>
      <c r="J60" s="93" t="e">
        <f>'Ingreso Areas'!O61</f>
        <v>#DIV/0!</v>
      </c>
      <c r="K60" s="94" t="e">
        <f t="shared" si="4"/>
        <v>#DIV/0!</v>
      </c>
      <c r="L60" s="95"/>
      <c r="M60" s="93" t="e">
        <f>'Ingreso Areas'!S61</f>
        <v>#DIV/0!</v>
      </c>
      <c r="N60" s="93" t="e">
        <f>'Ingreso Areas'!T61</f>
        <v>#DIV/0!</v>
      </c>
      <c r="O60" s="94" t="e">
        <f t="shared" si="5"/>
        <v>#DIV/0!</v>
      </c>
    </row>
    <row r="61" spans="2:15" s="19" customFormat="1" ht="13.8" x14ac:dyDescent="0.3">
      <c r="B61" s="84" t="s">
        <v>273</v>
      </c>
      <c r="C61" s="85" t="s">
        <v>98</v>
      </c>
      <c r="E61" s="93" t="e">
        <f>'Ingreso Areas'!I62</f>
        <v>#DIV/0!</v>
      </c>
      <c r="F61" s="93" t="e">
        <f>'Ingreso Areas'!J62</f>
        <v>#DIV/0!</v>
      </c>
      <c r="G61" s="94" t="e">
        <f t="shared" si="3"/>
        <v>#DIV/0!</v>
      </c>
      <c r="H61" s="95"/>
      <c r="I61" s="93" t="e">
        <f>'Ingreso Areas'!N62</f>
        <v>#DIV/0!</v>
      </c>
      <c r="J61" s="93" t="e">
        <f>'Ingreso Areas'!O62</f>
        <v>#DIV/0!</v>
      </c>
      <c r="K61" s="94" t="e">
        <f t="shared" si="4"/>
        <v>#DIV/0!</v>
      </c>
      <c r="L61" s="95"/>
      <c r="M61" s="93" t="e">
        <f>'Ingreso Areas'!S62</f>
        <v>#DIV/0!</v>
      </c>
      <c r="N61" s="93" t="e">
        <f>'Ingreso Areas'!T62</f>
        <v>#DIV/0!</v>
      </c>
      <c r="O61" s="94" t="e">
        <f t="shared" si="5"/>
        <v>#DIV/0!</v>
      </c>
    </row>
    <row r="62" spans="2:15" s="19" customFormat="1" ht="13.8" x14ac:dyDescent="0.3">
      <c r="B62" s="157" t="s">
        <v>274</v>
      </c>
      <c r="C62" s="158" t="s">
        <v>99</v>
      </c>
      <c r="E62" s="93" t="e">
        <f>'Ingreso Areas'!I63</f>
        <v>#DIV/0!</v>
      </c>
      <c r="F62" s="93" t="e">
        <f>'Ingreso Areas'!J63</f>
        <v>#DIV/0!</v>
      </c>
      <c r="G62" s="94" t="e">
        <f t="shared" si="3"/>
        <v>#DIV/0!</v>
      </c>
      <c r="H62" s="95"/>
      <c r="I62" s="93" t="e">
        <f>'Ingreso Areas'!N63</f>
        <v>#DIV/0!</v>
      </c>
      <c r="J62" s="93" t="e">
        <f>'Ingreso Areas'!O63</f>
        <v>#DIV/0!</v>
      </c>
      <c r="K62" s="94" t="e">
        <f t="shared" si="4"/>
        <v>#DIV/0!</v>
      </c>
      <c r="L62" s="95"/>
      <c r="M62" s="93" t="e">
        <f>'Ingreso Areas'!S63</f>
        <v>#DIV/0!</v>
      </c>
      <c r="N62" s="93" t="e">
        <f>'Ingreso Areas'!T63</f>
        <v>#DIV/0!</v>
      </c>
      <c r="O62" s="94" t="e">
        <f t="shared" si="5"/>
        <v>#DIV/0!</v>
      </c>
    </row>
    <row r="63" spans="2:15" s="19" customFormat="1" ht="13.8" x14ac:dyDescent="0.3">
      <c r="B63" s="84" t="s">
        <v>275</v>
      </c>
      <c r="C63" s="85" t="s">
        <v>100</v>
      </c>
      <c r="E63" s="93" t="e">
        <f>'Ingreso Areas'!I64</f>
        <v>#DIV/0!</v>
      </c>
      <c r="F63" s="93" t="e">
        <f>'Ingreso Areas'!J64</f>
        <v>#DIV/0!</v>
      </c>
      <c r="G63" s="94" t="e">
        <f t="shared" si="3"/>
        <v>#DIV/0!</v>
      </c>
      <c r="H63" s="95"/>
      <c r="I63" s="93" t="e">
        <f>'Ingreso Areas'!N64</f>
        <v>#DIV/0!</v>
      </c>
      <c r="J63" s="93" t="e">
        <f>'Ingreso Areas'!O64</f>
        <v>#DIV/0!</v>
      </c>
      <c r="K63" s="94" t="e">
        <f t="shared" si="4"/>
        <v>#DIV/0!</v>
      </c>
      <c r="L63" s="95"/>
      <c r="M63" s="93" t="e">
        <f>'Ingreso Areas'!S64</f>
        <v>#DIV/0!</v>
      </c>
      <c r="N63" s="93" t="e">
        <f>'Ingreso Areas'!T64</f>
        <v>#DIV/0!</v>
      </c>
      <c r="O63" s="94" t="e">
        <f t="shared" si="5"/>
        <v>#DIV/0!</v>
      </c>
    </row>
    <row r="64" spans="2:15" s="19" customFormat="1" ht="13.8" x14ac:dyDescent="0.3">
      <c r="B64" s="157" t="s">
        <v>276</v>
      </c>
      <c r="C64" s="158" t="s">
        <v>101</v>
      </c>
      <c r="E64" s="93" t="e">
        <f>'Ingreso Areas'!I65</f>
        <v>#DIV/0!</v>
      </c>
      <c r="F64" s="93" t="e">
        <f>'Ingreso Areas'!J65</f>
        <v>#DIV/0!</v>
      </c>
      <c r="G64" s="94" t="e">
        <f t="shared" si="3"/>
        <v>#DIV/0!</v>
      </c>
      <c r="H64" s="95"/>
      <c r="I64" s="93" t="e">
        <f>'Ingreso Areas'!N65</f>
        <v>#DIV/0!</v>
      </c>
      <c r="J64" s="93" t="e">
        <f>'Ingreso Areas'!O65</f>
        <v>#DIV/0!</v>
      </c>
      <c r="K64" s="94" t="e">
        <f t="shared" si="4"/>
        <v>#DIV/0!</v>
      </c>
      <c r="L64" s="95"/>
      <c r="M64" s="93" t="e">
        <f>'Ingreso Areas'!S65</f>
        <v>#DIV/0!</v>
      </c>
      <c r="N64" s="93" t="e">
        <f>'Ingreso Areas'!T65</f>
        <v>#DIV/0!</v>
      </c>
      <c r="O64" s="94" t="e">
        <f t="shared" si="5"/>
        <v>#DIV/0!</v>
      </c>
    </row>
    <row r="65" spans="2:15" s="19" customFormat="1" ht="13.8" x14ac:dyDescent="0.3">
      <c r="B65" s="84" t="s">
        <v>277</v>
      </c>
      <c r="C65" s="85" t="s">
        <v>102</v>
      </c>
      <c r="E65" s="93" t="e">
        <f>'Ingreso Areas'!I66</f>
        <v>#DIV/0!</v>
      </c>
      <c r="F65" s="93" t="e">
        <f>'Ingreso Areas'!J66</f>
        <v>#DIV/0!</v>
      </c>
      <c r="G65" s="94" t="e">
        <f t="shared" si="3"/>
        <v>#DIV/0!</v>
      </c>
      <c r="H65" s="95"/>
      <c r="I65" s="93" t="e">
        <f>'Ingreso Areas'!N66</f>
        <v>#DIV/0!</v>
      </c>
      <c r="J65" s="93" t="e">
        <f>'Ingreso Areas'!O66</f>
        <v>#DIV/0!</v>
      </c>
      <c r="K65" s="94" t="e">
        <f t="shared" si="4"/>
        <v>#DIV/0!</v>
      </c>
      <c r="L65" s="95"/>
      <c r="M65" s="93" t="e">
        <f>'Ingreso Areas'!S66</f>
        <v>#DIV/0!</v>
      </c>
      <c r="N65" s="93" t="e">
        <f>'Ingreso Areas'!T66</f>
        <v>#DIV/0!</v>
      </c>
      <c r="O65" s="94" t="e">
        <f t="shared" si="5"/>
        <v>#DIV/0!</v>
      </c>
    </row>
    <row r="66" spans="2:15" s="19" customFormat="1" ht="13.8" x14ac:dyDescent="0.3">
      <c r="B66" s="157" t="s">
        <v>278</v>
      </c>
      <c r="C66" s="158" t="s">
        <v>103</v>
      </c>
      <c r="E66" s="93" t="e">
        <f>'Ingreso Areas'!I67</f>
        <v>#DIV/0!</v>
      </c>
      <c r="F66" s="93" t="e">
        <f>'Ingreso Areas'!J67</f>
        <v>#DIV/0!</v>
      </c>
      <c r="G66" s="94" t="e">
        <f t="shared" si="3"/>
        <v>#DIV/0!</v>
      </c>
      <c r="H66" s="95"/>
      <c r="I66" s="93" t="e">
        <f>'Ingreso Areas'!N67</f>
        <v>#DIV/0!</v>
      </c>
      <c r="J66" s="93" t="e">
        <f>'Ingreso Areas'!O67</f>
        <v>#DIV/0!</v>
      </c>
      <c r="K66" s="94" t="e">
        <f t="shared" si="4"/>
        <v>#DIV/0!</v>
      </c>
      <c r="L66" s="95"/>
      <c r="M66" s="93" t="e">
        <f>'Ingreso Areas'!S67</f>
        <v>#DIV/0!</v>
      </c>
      <c r="N66" s="93" t="e">
        <f>'Ingreso Areas'!T67</f>
        <v>#DIV/0!</v>
      </c>
      <c r="O66" s="94" t="e">
        <f t="shared" si="5"/>
        <v>#DIV/0!</v>
      </c>
    </row>
    <row r="67" spans="2:15" s="19" customFormat="1" ht="13.8" x14ac:dyDescent="0.3">
      <c r="B67" s="84" t="s">
        <v>279</v>
      </c>
      <c r="C67" s="85" t="s">
        <v>104</v>
      </c>
      <c r="E67" s="93" t="e">
        <f>'Ingreso Areas'!I68</f>
        <v>#DIV/0!</v>
      </c>
      <c r="F67" s="93" t="e">
        <f>'Ingreso Areas'!J68</f>
        <v>#DIV/0!</v>
      </c>
      <c r="G67" s="94" t="e">
        <f t="shared" si="3"/>
        <v>#DIV/0!</v>
      </c>
      <c r="H67" s="95"/>
      <c r="I67" s="93" t="e">
        <f>'Ingreso Areas'!N68</f>
        <v>#DIV/0!</v>
      </c>
      <c r="J67" s="93" t="e">
        <f>'Ingreso Areas'!O68</f>
        <v>#DIV/0!</v>
      </c>
      <c r="K67" s="94" t="e">
        <f t="shared" si="4"/>
        <v>#DIV/0!</v>
      </c>
      <c r="L67" s="95"/>
      <c r="M67" s="93" t="e">
        <f>'Ingreso Areas'!S68</f>
        <v>#DIV/0!</v>
      </c>
      <c r="N67" s="93" t="e">
        <f>'Ingreso Areas'!T68</f>
        <v>#DIV/0!</v>
      </c>
      <c r="O67" s="94" t="e">
        <f t="shared" si="5"/>
        <v>#DIV/0!</v>
      </c>
    </row>
    <row r="68" spans="2:15" s="19" customFormat="1" ht="13.8" x14ac:dyDescent="0.3">
      <c r="B68" s="157" t="s">
        <v>280</v>
      </c>
      <c r="C68" s="158" t="s">
        <v>105</v>
      </c>
      <c r="E68" s="93" t="e">
        <f>'Ingreso Areas'!I69</f>
        <v>#DIV/0!</v>
      </c>
      <c r="F68" s="93" t="e">
        <f>'Ingreso Areas'!J69</f>
        <v>#DIV/0!</v>
      </c>
      <c r="G68" s="94" t="e">
        <f t="shared" si="3"/>
        <v>#DIV/0!</v>
      </c>
      <c r="H68" s="95"/>
      <c r="I68" s="93" t="e">
        <f>'Ingreso Areas'!N69</f>
        <v>#DIV/0!</v>
      </c>
      <c r="J68" s="93" t="e">
        <f>'Ingreso Areas'!O69</f>
        <v>#DIV/0!</v>
      </c>
      <c r="K68" s="94" t="e">
        <f t="shared" si="4"/>
        <v>#DIV/0!</v>
      </c>
      <c r="L68" s="95"/>
      <c r="M68" s="93" t="e">
        <f>'Ingreso Areas'!S69</f>
        <v>#DIV/0!</v>
      </c>
      <c r="N68" s="93" t="e">
        <f>'Ingreso Areas'!T69</f>
        <v>#DIV/0!</v>
      </c>
      <c r="O68" s="94" t="e">
        <f t="shared" si="5"/>
        <v>#DIV/0!</v>
      </c>
    </row>
    <row r="69" spans="2:15" s="19" customFormat="1" ht="13.8" x14ac:dyDescent="0.3">
      <c r="B69" s="84" t="s">
        <v>281</v>
      </c>
      <c r="C69" s="85" t="s">
        <v>106</v>
      </c>
      <c r="E69" s="93" t="e">
        <f>'Ingreso Areas'!I70</f>
        <v>#DIV/0!</v>
      </c>
      <c r="F69" s="93" t="e">
        <f>'Ingreso Areas'!J70</f>
        <v>#DIV/0!</v>
      </c>
      <c r="G69" s="94" t="e">
        <f t="shared" si="3"/>
        <v>#DIV/0!</v>
      </c>
      <c r="H69" s="95"/>
      <c r="I69" s="93" t="e">
        <f>'Ingreso Areas'!N70</f>
        <v>#DIV/0!</v>
      </c>
      <c r="J69" s="93" t="e">
        <f>'Ingreso Areas'!O70</f>
        <v>#DIV/0!</v>
      </c>
      <c r="K69" s="94" t="e">
        <f t="shared" si="4"/>
        <v>#DIV/0!</v>
      </c>
      <c r="L69" s="95"/>
      <c r="M69" s="93" t="e">
        <f>'Ingreso Areas'!S70</f>
        <v>#DIV/0!</v>
      </c>
      <c r="N69" s="93" t="e">
        <f>'Ingreso Areas'!T70</f>
        <v>#DIV/0!</v>
      </c>
      <c r="O69" s="94" t="e">
        <f t="shared" si="5"/>
        <v>#DIV/0!</v>
      </c>
    </row>
    <row r="70" spans="2:15" s="19" customFormat="1" ht="13.8" x14ac:dyDescent="0.3">
      <c r="B70" s="157" t="s">
        <v>282</v>
      </c>
      <c r="C70" s="158" t="s">
        <v>107</v>
      </c>
      <c r="E70" s="93" t="e">
        <f>'Ingreso Areas'!I71</f>
        <v>#DIV/0!</v>
      </c>
      <c r="F70" s="93" t="e">
        <f>'Ingreso Areas'!J71</f>
        <v>#DIV/0!</v>
      </c>
      <c r="G70" s="94" t="e">
        <f t="shared" si="3"/>
        <v>#DIV/0!</v>
      </c>
      <c r="H70" s="95"/>
      <c r="I70" s="93" t="e">
        <f>'Ingreso Areas'!N71</f>
        <v>#DIV/0!</v>
      </c>
      <c r="J70" s="93" t="e">
        <f>'Ingreso Areas'!O71</f>
        <v>#DIV/0!</v>
      </c>
      <c r="K70" s="94" t="e">
        <f t="shared" si="4"/>
        <v>#DIV/0!</v>
      </c>
      <c r="L70" s="95"/>
      <c r="M70" s="93" t="e">
        <f>'Ingreso Areas'!S71</f>
        <v>#DIV/0!</v>
      </c>
      <c r="N70" s="93" t="e">
        <f>'Ingreso Areas'!T71</f>
        <v>#DIV/0!</v>
      </c>
      <c r="O70" s="94" t="e">
        <f t="shared" si="5"/>
        <v>#DIV/0!</v>
      </c>
    </row>
    <row r="71" spans="2:15" s="19" customFormat="1" ht="13.8" x14ac:dyDescent="0.3">
      <c r="B71" s="84" t="s">
        <v>283</v>
      </c>
      <c r="C71" s="85" t="s">
        <v>108</v>
      </c>
      <c r="E71" s="93" t="e">
        <f>'Ingreso Areas'!I72</f>
        <v>#DIV/0!</v>
      </c>
      <c r="F71" s="93" t="e">
        <f>'Ingreso Areas'!J72</f>
        <v>#DIV/0!</v>
      </c>
      <c r="G71" s="94" t="e">
        <f t="shared" si="3"/>
        <v>#DIV/0!</v>
      </c>
      <c r="H71" s="95"/>
      <c r="I71" s="93" t="e">
        <f>'Ingreso Areas'!N72</f>
        <v>#DIV/0!</v>
      </c>
      <c r="J71" s="93" t="e">
        <f>'Ingreso Areas'!O72</f>
        <v>#DIV/0!</v>
      </c>
      <c r="K71" s="94" t="e">
        <f t="shared" si="4"/>
        <v>#DIV/0!</v>
      </c>
      <c r="L71" s="95"/>
      <c r="M71" s="93" t="e">
        <f>'Ingreso Areas'!S72</f>
        <v>#DIV/0!</v>
      </c>
      <c r="N71" s="93" t="e">
        <f>'Ingreso Areas'!T72</f>
        <v>#DIV/0!</v>
      </c>
      <c r="O71" s="94" t="e">
        <f t="shared" si="5"/>
        <v>#DIV/0!</v>
      </c>
    </row>
    <row r="72" spans="2:15" s="19" customFormat="1" ht="13.8" x14ac:dyDescent="0.3">
      <c r="B72" s="157" t="s">
        <v>284</v>
      </c>
      <c r="C72" s="158" t="s">
        <v>109</v>
      </c>
      <c r="E72" s="93" t="e">
        <f>'Ingreso Areas'!I73</f>
        <v>#DIV/0!</v>
      </c>
      <c r="F72" s="93" t="e">
        <f>'Ingreso Areas'!J73</f>
        <v>#DIV/0!</v>
      </c>
      <c r="G72" s="94" t="e">
        <f t="shared" si="3"/>
        <v>#DIV/0!</v>
      </c>
      <c r="H72" s="95"/>
      <c r="I72" s="93" t="e">
        <f>'Ingreso Areas'!N73</f>
        <v>#DIV/0!</v>
      </c>
      <c r="J72" s="93" t="e">
        <f>'Ingreso Areas'!O73</f>
        <v>#DIV/0!</v>
      </c>
      <c r="K72" s="94" t="e">
        <f t="shared" si="4"/>
        <v>#DIV/0!</v>
      </c>
      <c r="L72" s="95"/>
      <c r="M72" s="93" t="e">
        <f>'Ingreso Areas'!S73</f>
        <v>#DIV/0!</v>
      </c>
      <c r="N72" s="93" t="e">
        <f>'Ingreso Areas'!T73</f>
        <v>#DIV/0!</v>
      </c>
      <c r="O72" s="94" t="e">
        <f t="shared" si="5"/>
        <v>#DIV/0!</v>
      </c>
    </row>
    <row r="73" spans="2:15" s="19" customFormat="1" ht="13.8" x14ac:dyDescent="0.3">
      <c r="B73" s="84" t="s">
        <v>285</v>
      </c>
      <c r="C73" s="85" t="s">
        <v>110</v>
      </c>
      <c r="E73" s="93" t="e">
        <f>'Ingreso Areas'!I74</f>
        <v>#DIV/0!</v>
      </c>
      <c r="F73" s="93" t="e">
        <f>'Ingreso Areas'!J74</f>
        <v>#DIV/0!</v>
      </c>
      <c r="G73" s="94" t="e">
        <f t="shared" si="3"/>
        <v>#DIV/0!</v>
      </c>
      <c r="H73" s="95"/>
      <c r="I73" s="93" t="e">
        <f>'Ingreso Areas'!N74</f>
        <v>#DIV/0!</v>
      </c>
      <c r="J73" s="93" t="e">
        <f>'Ingreso Areas'!O74</f>
        <v>#DIV/0!</v>
      </c>
      <c r="K73" s="94" t="e">
        <f t="shared" si="4"/>
        <v>#DIV/0!</v>
      </c>
      <c r="L73" s="95"/>
      <c r="M73" s="93" t="e">
        <f>'Ingreso Areas'!S74</f>
        <v>#DIV/0!</v>
      </c>
      <c r="N73" s="93" t="e">
        <f>'Ingreso Areas'!T74</f>
        <v>#DIV/0!</v>
      </c>
      <c r="O73" s="94" t="e">
        <f t="shared" si="5"/>
        <v>#DIV/0!</v>
      </c>
    </row>
    <row r="74" spans="2:15" s="19" customFormat="1" ht="13.8" x14ac:dyDescent="0.3">
      <c r="B74" s="157" t="s">
        <v>286</v>
      </c>
      <c r="C74" s="158" t="s">
        <v>111</v>
      </c>
      <c r="E74" s="93" t="e">
        <f>'Ingreso Areas'!I75</f>
        <v>#DIV/0!</v>
      </c>
      <c r="F74" s="93" t="e">
        <f>'Ingreso Areas'!J75</f>
        <v>#DIV/0!</v>
      </c>
      <c r="G74" s="94" t="e">
        <f t="shared" si="3"/>
        <v>#DIV/0!</v>
      </c>
      <c r="H74" s="95"/>
      <c r="I74" s="93" t="e">
        <f>'Ingreso Areas'!N75</f>
        <v>#DIV/0!</v>
      </c>
      <c r="J74" s="93" t="e">
        <f>'Ingreso Areas'!O75</f>
        <v>#DIV/0!</v>
      </c>
      <c r="K74" s="94" t="e">
        <f t="shared" si="4"/>
        <v>#DIV/0!</v>
      </c>
      <c r="L74" s="95"/>
      <c r="M74" s="93" t="e">
        <f>'Ingreso Areas'!S75</f>
        <v>#DIV/0!</v>
      </c>
      <c r="N74" s="93" t="e">
        <f>'Ingreso Areas'!T75</f>
        <v>#DIV/0!</v>
      </c>
      <c r="O74" s="94" t="e">
        <f t="shared" si="5"/>
        <v>#DIV/0!</v>
      </c>
    </row>
    <row r="75" spans="2:15" x14ac:dyDescent="0.3">
      <c r="B75" s="91" t="s">
        <v>314</v>
      </c>
    </row>
    <row r="76" spans="2:15" x14ac:dyDescent="0.3">
      <c r="B76" s="91" t="s">
        <v>315</v>
      </c>
    </row>
    <row r="77" spans="2:15" x14ac:dyDescent="0.3">
      <c r="B77" s="91" t="s">
        <v>316</v>
      </c>
    </row>
    <row r="78" spans="2:15" x14ac:dyDescent="0.3">
      <c r="B78" s="91" t="s">
        <v>317</v>
      </c>
    </row>
    <row r="79" spans="2:15" x14ac:dyDescent="0.3">
      <c r="B79" s="91" t="s">
        <v>318</v>
      </c>
    </row>
    <row r="80" spans="2:15" x14ac:dyDescent="0.3">
      <c r="B80" s="91" t="s">
        <v>319</v>
      </c>
    </row>
    <row r="81" spans="2:2" customFormat="1" x14ac:dyDescent="0.3">
      <c r="B81" s="92" t="s">
        <v>320</v>
      </c>
    </row>
  </sheetData>
  <sheetProtection algorithmName="SHA-512" hashValue="9QTh8NzwpMobQhffLAZXYCccJBid4mVFaIWxWvbgYLlUgxKbZLd/qp+IlSskdaA/25SmRXS+1cwW29ZGg9FKzA==" saltValue="rZ9MlJrCCa8MbJK0K4SRjw==" spinCount="100000" sheet="1" objects="1" scenarios="1"/>
  <mergeCells count="9">
    <mergeCell ref="C2:J4"/>
    <mergeCell ref="B8:C8"/>
    <mergeCell ref="E6:G6"/>
    <mergeCell ref="I6:K6"/>
    <mergeCell ref="M6:O6"/>
    <mergeCell ref="E7:G7"/>
    <mergeCell ref="I7:K7"/>
    <mergeCell ref="M7:O7"/>
    <mergeCell ref="B7:C7"/>
  </mergeCells>
  <conditionalFormatting sqref="G9:G74">
    <cfRule type="cellIs" dxfId="3" priority="113" operator="greaterThan">
      <formula>5</formula>
    </cfRule>
    <cfRule type="cellIs" dxfId="2" priority="115" operator="lessThan">
      <formula>5</formula>
    </cfRule>
  </conditionalFormatting>
  <conditionalFormatting sqref="K9:K74 O9:O74">
    <cfRule type="cellIs" dxfId="1" priority="111" operator="lessThan">
      <formula>5</formula>
    </cfRule>
    <cfRule type="cellIs" dxfId="0" priority="112" operator="greaterThan">
      <formula>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U77"/>
  <sheetViews>
    <sheetView showGridLines="0" zoomScale="70" zoomScaleNormal="70" workbookViewId="0">
      <selection activeCell="C9" sqref="C9:C74"/>
    </sheetView>
  </sheetViews>
  <sheetFormatPr baseColWidth="10" defaultRowHeight="14.4" x14ac:dyDescent="0.3"/>
  <cols>
    <col min="1" max="1" width="5.33203125" customWidth="1"/>
    <col min="2" max="2" width="7.5546875" customWidth="1"/>
    <col min="3" max="3" width="34.44140625" customWidth="1"/>
    <col min="4" max="4" width="3.88671875" customWidth="1"/>
    <col min="5" max="5" width="13.88671875" customWidth="1"/>
    <col min="6" max="6" width="14.5546875" customWidth="1"/>
    <col min="7" max="7" width="11.33203125" customWidth="1"/>
    <col min="8" max="8" width="14.33203125" customWidth="1"/>
    <col min="9" max="9" width="13.44140625" customWidth="1"/>
    <col min="11" max="11" width="19.44140625" customWidth="1"/>
    <col min="12" max="12" width="18" customWidth="1"/>
    <col min="13" max="13" width="7.109375" customWidth="1"/>
    <col min="14" max="14" width="13.88671875" customWidth="1"/>
    <col min="16" max="16" width="16.6640625" customWidth="1"/>
    <col min="17" max="17" width="13.6640625" customWidth="1"/>
    <col min="19" max="19" width="16.5546875" customWidth="1"/>
    <col min="20" max="20" width="19.88671875" customWidth="1"/>
    <col min="21" max="21" width="19.6640625" customWidth="1"/>
  </cols>
  <sheetData>
    <row r="2" spans="3:21" ht="15" customHeight="1" x14ac:dyDescent="0.3">
      <c r="D2" s="298" t="s">
        <v>52</v>
      </c>
      <c r="E2" s="298"/>
      <c r="F2" s="298"/>
      <c r="G2" s="298"/>
      <c r="H2" s="298"/>
      <c r="I2" s="298"/>
      <c r="J2" s="298"/>
      <c r="K2" s="298"/>
      <c r="L2" s="298"/>
      <c r="M2" s="298"/>
      <c r="N2" s="298"/>
    </row>
    <row r="3" spans="3:21" x14ac:dyDescent="0.3">
      <c r="D3" s="298"/>
      <c r="E3" s="298"/>
      <c r="F3" s="298"/>
      <c r="G3" s="298"/>
      <c r="H3" s="298"/>
      <c r="I3" s="298"/>
      <c r="J3" s="298"/>
      <c r="K3" s="298"/>
      <c r="L3" s="298"/>
      <c r="M3" s="298"/>
      <c r="N3" s="298"/>
    </row>
    <row r="4" spans="3:21" x14ac:dyDescent="0.3">
      <c r="D4" s="298"/>
      <c r="E4" s="298"/>
      <c r="F4" s="298"/>
      <c r="G4" s="298"/>
      <c r="H4" s="298"/>
      <c r="I4" s="298"/>
      <c r="J4" s="298"/>
      <c r="K4" s="298"/>
      <c r="L4" s="298"/>
      <c r="M4" s="298"/>
      <c r="N4" s="298"/>
    </row>
    <row r="5" spans="3:21" ht="15" thickBot="1" x14ac:dyDescent="0.35">
      <c r="D5" s="7"/>
      <c r="E5" s="7"/>
      <c r="F5" s="7"/>
      <c r="G5" s="7"/>
      <c r="H5" s="7"/>
      <c r="I5" s="7"/>
      <c r="J5" s="7"/>
      <c r="K5" s="7"/>
      <c r="L5" s="7"/>
      <c r="M5" s="7"/>
      <c r="N5" s="7"/>
    </row>
    <row r="6" spans="3:21" ht="15" thickBot="1" x14ac:dyDescent="0.35">
      <c r="E6" s="299" t="s">
        <v>7</v>
      </c>
      <c r="F6" s="300"/>
      <c r="G6" s="300"/>
      <c r="H6" s="300"/>
      <c r="I6" s="300"/>
      <c r="J6" s="301"/>
      <c r="K6" s="291" t="s">
        <v>49</v>
      </c>
      <c r="L6" s="292"/>
      <c r="N6" s="299" t="s">
        <v>8</v>
      </c>
      <c r="O6" s="300"/>
      <c r="P6" s="300"/>
      <c r="Q6" s="300"/>
      <c r="R6" s="300"/>
      <c r="S6" s="301"/>
      <c r="T6" s="291" t="s">
        <v>55</v>
      </c>
      <c r="U6" s="292"/>
    </row>
    <row r="7" spans="3:21" ht="15.75" customHeight="1" thickBot="1" x14ac:dyDescent="0.35">
      <c r="E7" s="293" t="s">
        <v>47</v>
      </c>
      <c r="F7" s="294"/>
      <c r="G7" s="295"/>
      <c r="H7" s="293" t="s">
        <v>48</v>
      </c>
      <c r="I7" s="294"/>
      <c r="J7" s="295"/>
      <c r="K7" s="296" t="s">
        <v>50</v>
      </c>
      <c r="L7" s="296" t="s">
        <v>51</v>
      </c>
      <c r="N7" s="293" t="s">
        <v>47</v>
      </c>
      <c r="O7" s="294"/>
      <c r="P7" s="295"/>
      <c r="Q7" s="293" t="s">
        <v>48</v>
      </c>
      <c r="R7" s="294"/>
      <c r="S7" s="295"/>
      <c r="T7" s="296" t="s">
        <v>50</v>
      </c>
      <c r="U7" s="296" t="s">
        <v>51</v>
      </c>
    </row>
    <row r="8" spans="3:21" ht="51" customHeight="1" thickBot="1" x14ac:dyDescent="0.35">
      <c r="C8" s="96" t="s">
        <v>11</v>
      </c>
      <c r="E8" s="97" t="s">
        <v>43</v>
      </c>
      <c r="F8" s="98" t="s">
        <v>46</v>
      </c>
      <c r="G8" s="99" t="s">
        <v>16</v>
      </c>
      <c r="H8" s="97" t="s">
        <v>43</v>
      </c>
      <c r="I8" s="98" t="s">
        <v>46</v>
      </c>
      <c r="J8" s="99" t="s">
        <v>16</v>
      </c>
      <c r="K8" s="297"/>
      <c r="L8" s="297"/>
      <c r="N8" s="97" t="s">
        <v>43</v>
      </c>
      <c r="O8" s="98" t="s">
        <v>46</v>
      </c>
      <c r="P8" s="99" t="s">
        <v>16</v>
      </c>
      <c r="Q8" s="97" t="s">
        <v>43</v>
      </c>
      <c r="R8" s="98" t="s">
        <v>46</v>
      </c>
      <c r="S8" s="99" t="s">
        <v>16</v>
      </c>
      <c r="T8" s="297"/>
      <c r="U8" s="297"/>
    </row>
    <row r="9" spans="3:21" x14ac:dyDescent="0.3">
      <c r="C9" s="89" t="s">
        <v>288</v>
      </c>
      <c r="E9" s="100" t="e">
        <f>AVERAGE('Relac-Diag'!E9:F9,'Relac-Diag'!I9)</f>
        <v>#DIV/0!</v>
      </c>
      <c r="F9" s="101" t="e">
        <f>STDEVA('Relac-Diag'!E9:F9,'Relac-Diag'!I9)</f>
        <v>#DIV/0!</v>
      </c>
      <c r="G9" s="101" t="e">
        <f>(F9/E9)*100</f>
        <v>#DIV/0!</v>
      </c>
      <c r="H9" s="101" t="e">
        <f>AVERAGE('Relac-Diag'!E9:F9,'Relac-Diag'!J9)</f>
        <v>#DIV/0!</v>
      </c>
      <c r="I9" s="101" t="e">
        <f>STDEVA('Relac-Diag'!E9:F9,'Relac-Diag'!J9)</f>
        <v>#DIV/0!</v>
      </c>
      <c r="J9" s="101" t="e">
        <f>(I9/H9)*100</f>
        <v>#DIV/0!</v>
      </c>
      <c r="K9" s="102" t="e">
        <f>IF(G9&gt;14,"DIFERENTE","IGUAL")</f>
        <v>#DIV/0!</v>
      </c>
      <c r="L9" s="46" t="e">
        <f>IF(J9&gt;14,"DIFERENTE","IGUAL")</f>
        <v>#DIV/0!</v>
      </c>
      <c r="N9" s="100" t="e">
        <f>AVERAGE('Relac-Diag'!E9:F9,'Relac-Diag'!M9)</f>
        <v>#DIV/0!</v>
      </c>
      <c r="O9" s="101" t="e">
        <f>STDEVA('Relac-Diag'!E9:F9,'Relac-Diag'!M9)</f>
        <v>#DIV/0!</v>
      </c>
      <c r="P9" s="101" t="e">
        <f>(O9/N9)*100</f>
        <v>#DIV/0!</v>
      </c>
      <c r="Q9" s="101" t="e">
        <f>AVERAGE('Relac-Diag'!E9:F9,'Relac-Diag'!N9)</f>
        <v>#DIV/0!</v>
      </c>
      <c r="R9" s="101" t="e">
        <f>STDEVA('Relac-Diag'!E9:F9,'Relac-Diag'!N9)</f>
        <v>#DIV/0!</v>
      </c>
      <c r="S9" s="101" t="e">
        <f>(R9/Q9)*100</f>
        <v>#DIV/0!</v>
      </c>
      <c r="T9" s="102" t="e">
        <f>IF(P9&gt;14,"DIFERENTE","IGUAL")</f>
        <v>#DIV/0!</v>
      </c>
      <c r="U9" s="46" t="e">
        <f>IF(S9&gt;14,"DIFERENTE","IGUAL")</f>
        <v>#DIV/0!</v>
      </c>
    </row>
    <row r="10" spans="3:21" x14ac:dyDescent="0.3">
      <c r="C10" s="86" t="s">
        <v>289</v>
      </c>
      <c r="E10" s="27">
        <f>AVERAGE('Relac-Diag'!E10:F10,'Relac-Diag'!I10)</f>
        <v>0.15271538890342753</v>
      </c>
      <c r="F10" s="25">
        <f>STDEVA('Relac-Diag'!E10:F10,'Relac-Diag'!I10)</f>
        <v>0.26451081267837684</v>
      </c>
      <c r="G10" s="25">
        <f t="shared" ref="G10:G73" si="0">(F10/E10)*100</f>
        <v>173.20508075688775</v>
      </c>
      <c r="H10" s="25">
        <f>AVERAGE('Relac-Diag'!E10:F10,'Relac-Diag'!J10)</f>
        <v>0.15271538890342753</v>
      </c>
      <c r="I10" s="25">
        <f>STDEVA('Relac-Diag'!E10:F10,'Relac-Diag'!J10)</f>
        <v>0.26451081267837684</v>
      </c>
      <c r="J10" s="25">
        <f t="shared" ref="J10:J73" si="1">(I10/H10)*100</f>
        <v>173.20508075688775</v>
      </c>
      <c r="K10" s="45" t="str">
        <f t="shared" ref="K10:K20" si="2">IF(G10&gt;14,"DIFERENTE","IGUAL")</f>
        <v>DIFERENTE</v>
      </c>
      <c r="L10" s="47" t="str">
        <f t="shared" ref="L10:L20" si="3">IF(J10&gt;14,"DIFERENTE","IGUAL")</f>
        <v>DIFERENTE</v>
      </c>
      <c r="N10" s="27">
        <f>AVERAGE('Relac-Diag'!E10:F10,'Relac-Diag'!M10)</f>
        <v>0.35145121779161625</v>
      </c>
      <c r="O10" s="25">
        <f>STDEVA('Relac-Diag'!E10:F10,'Relac-Diag'!M10)</f>
        <v>0.60873136559703434</v>
      </c>
      <c r="P10" s="25">
        <f t="shared" ref="P10:P73" si="4">(O10/N10)*100</f>
        <v>173.20508075688775</v>
      </c>
      <c r="Q10" s="25">
        <f>AVERAGE('Relac-Diag'!E10:F10,'Relac-Diag'!N10)</f>
        <v>0.35145121779161625</v>
      </c>
      <c r="R10" s="25">
        <f>STDEVA('Relac-Diag'!E10:F10,'Relac-Diag'!N10)</f>
        <v>0.60873136559703434</v>
      </c>
      <c r="S10" s="25">
        <f t="shared" ref="S10:S73" si="5">(R10/Q10)*100</f>
        <v>173.20508075688775</v>
      </c>
      <c r="T10" s="45" t="str">
        <f t="shared" ref="T10:T20" si="6">IF(P10&gt;14,"DIFERENTE","IGUAL")</f>
        <v>DIFERENTE</v>
      </c>
      <c r="U10" s="47" t="str">
        <f t="shared" ref="U10:U20" si="7">IF(S10&gt;14,"DIFERENTE","IGUAL")</f>
        <v>DIFERENTE</v>
      </c>
    </row>
    <row r="11" spans="3:21" x14ac:dyDescent="0.3">
      <c r="C11" s="89" t="s">
        <v>290</v>
      </c>
      <c r="E11" s="27" t="e">
        <f>AVERAGE('Relac-Diag'!E11:F11,'Relac-Diag'!I11)</f>
        <v>#DIV/0!</v>
      </c>
      <c r="F11" s="25" t="e">
        <f>STDEVA('Relac-Diag'!E11:F11,'Relac-Diag'!I11)</f>
        <v>#DIV/0!</v>
      </c>
      <c r="G11" s="25" t="e">
        <f t="shared" si="0"/>
        <v>#DIV/0!</v>
      </c>
      <c r="H11" s="25" t="e">
        <f>AVERAGE('Relac-Diag'!E11:F11,'Relac-Diag'!J11)</f>
        <v>#DIV/0!</v>
      </c>
      <c r="I11" s="25" t="e">
        <f>STDEVA('Relac-Diag'!E11:F11,'Relac-Diag'!J11)</f>
        <v>#DIV/0!</v>
      </c>
      <c r="J11" s="25" t="e">
        <f t="shared" si="1"/>
        <v>#DIV/0!</v>
      </c>
      <c r="K11" s="45" t="e">
        <f t="shared" si="2"/>
        <v>#DIV/0!</v>
      </c>
      <c r="L11" s="47" t="e">
        <f t="shared" si="3"/>
        <v>#DIV/0!</v>
      </c>
      <c r="N11" s="27" t="e">
        <f>AVERAGE('Relac-Diag'!E11:F11,'Relac-Diag'!M11)</f>
        <v>#DIV/0!</v>
      </c>
      <c r="O11" s="25" t="e">
        <f>STDEVA('Relac-Diag'!E11:F11,'Relac-Diag'!M11)</f>
        <v>#DIV/0!</v>
      </c>
      <c r="P11" s="25" t="e">
        <f t="shared" si="4"/>
        <v>#DIV/0!</v>
      </c>
      <c r="Q11" s="25" t="e">
        <f>AVERAGE('Relac-Diag'!E11:F11,'Relac-Diag'!N11)</f>
        <v>#DIV/0!</v>
      </c>
      <c r="R11" s="25" t="e">
        <f>STDEVA('Relac-Diag'!E11:F11,'Relac-Diag'!N11)</f>
        <v>#DIV/0!</v>
      </c>
      <c r="S11" s="25" t="e">
        <f t="shared" si="5"/>
        <v>#DIV/0!</v>
      </c>
      <c r="T11" s="45" t="e">
        <f t="shared" si="6"/>
        <v>#DIV/0!</v>
      </c>
      <c r="U11" s="47" t="e">
        <f t="shared" si="7"/>
        <v>#DIV/0!</v>
      </c>
    </row>
    <row r="12" spans="3:21" x14ac:dyDescent="0.3">
      <c r="C12" s="90" t="s">
        <v>474</v>
      </c>
      <c r="E12" s="27">
        <f>AVERAGE('Relac-Diag'!E12:F12,'Relac-Diag'!I12)</f>
        <v>0.9740103187549547</v>
      </c>
      <c r="F12" s="25">
        <f>STDEVA('Relac-Diag'!E12:F12,'Relac-Diag'!I12)</f>
        <v>3.9634644555291428E-2</v>
      </c>
      <c r="G12" s="25">
        <f t="shared" si="0"/>
        <v>4.0692222445810522</v>
      </c>
      <c r="H12" s="25">
        <f>AVERAGE('Relac-Diag'!E12:F12,'Relac-Diag'!J12)</f>
        <v>0.9740103187549547</v>
      </c>
      <c r="I12" s="25">
        <f>STDEVA('Relac-Diag'!E12:F12,'Relac-Diag'!J12)</f>
        <v>3.9634644555291428E-2</v>
      </c>
      <c r="J12" s="25">
        <f t="shared" si="1"/>
        <v>4.0692222445810522</v>
      </c>
      <c r="K12" s="45" t="str">
        <f t="shared" si="2"/>
        <v>IGUAL</v>
      </c>
      <c r="L12" s="47" t="str">
        <f t="shared" si="3"/>
        <v>IGUAL</v>
      </c>
      <c r="N12" s="27">
        <f>AVERAGE('Relac-Diag'!E12:F12,'Relac-Diag'!M12)</f>
        <v>1.2893076402229113</v>
      </c>
      <c r="O12" s="25">
        <f>STDEVA('Relac-Diag'!E12:F12,'Relac-Diag'!M12)</f>
        <v>0.58574562482817005</v>
      </c>
      <c r="P12" s="25">
        <f t="shared" si="4"/>
        <v>45.431021003404517</v>
      </c>
      <c r="Q12" s="25">
        <f>AVERAGE('Relac-Diag'!E12:F12,'Relac-Diag'!N12)</f>
        <v>1.2893076402229113</v>
      </c>
      <c r="R12" s="25">
        <f>STDEVA('Relac-Diag'!E12:F12,'Relac-Diag'!N12)</f>
        <v>0.58574562482817005</v>
      </c>
      <c r="S12" s="25">
        <f t="shared" si="5"/>
        <v>45.431021003404517</v>
      </c>
      <c r="T12" s="45" t="str">
        <f t="shared" si="6"/>
        <v>DIFERENTE</v>
      </c>
      <c r="U12" s="47" t="str">
        <f t="shared" si="7"/>
        <v>DIFERENTE</v>
      </c>
    </row>
    <row r="13" spans="3:21" x14ac:dyDescent="0.3">
      <c r="C13" s="21" t="s">
        <v>301</v>
      </c>
      <c r="E13" s="27">
        <f>AVERAGE('Relac-Diag'!E13:F13,'Relac-Diag'!I13)</f>
        <v>98991948.226666674</v>
      </c>
      <c r="F13" s="25">
        <f>STDEVA('Relac-Diag'!E13:F13,'Relac-Diag'!I13)</f>
        <v>106537765.42444873</v>
      </c>
      <c r="G13" s="25">
        <f t="shared" si="0"/>
        <v>107.62265753221062</v>
      </c>
      <c r="H13" s="25">
        <f>AVERAGE('Relac-Diag'!E13:F13,'Relac-Diag'!J13)</f>
        <v>98991948.226666674</v>
      </c>
      <c r="I13" s="25">
        <f>STDEVA('Relac-Diag'!E13:F13,'Relac-Diag'!J13)</f>
        <v>106537765.42444873</v>
      </c>
      <c r="J13" s="25">
        <f t="shared" si="1"/>
        <v>107.62265753221062</v>
      </c>
      <c r="K13" s="45" t="str">
        <f t="shared" si="2"/>
        <v>DIFERENTE</v>
      </c>
      <c r="L13" s="47" t="str">
        <f t="shared" si="3"/>
        <v>DIFERENTE</v>
      </c>
      <c r="N13" s="27">
        <f>AVERAGE('Relac-Diag'!E13:F13,'Relac-Diag'!M13)</f>
        <v>41369672.06333334</v>
      </c>
      <c r="O13" s="25">
        <f>STDEVA('Relac-Diag'!E13:F13,'Relac-Diag'!M13)</f>
        <v>6733055.4617903233</v>
      </c>
      <c r="P13" s="25">
        <f t="shared" si="4"/>
        <v>16.275341635492314</v>
      </c>
      <c r="Q13" s="25">
        <f>AVERAGE('Relac-Diag'!E13:F13,'Relac-Diag'!N13)</f>
        <v>41369672.06333334</v>
      </c>
      <c r="R13" s="25">
        <f>STDEVA('Relac-Diag'!E13:F13,'Relac-Diag'!N13)</f>
        <v>6733055.4617903233</v>
      </c>
      <c r="S13" s="25">
        <f t="shared" si="5"/>
        <v>16.275341635492314</v>
      </c>
      <c r="T13" s="45" t="str">
        <f t="shared" si="6"/>
        <v>DIFERENTE</v>
      </c>
      <c r="U13" s="47" t="str">
        <f t="shared" si="7"/>
        <v>DIFERENTE</v>
      </c>
    </row>
    <row r="14" spans="3:21" x14ac:dyDescent="0.3">
      <c r="C14" s="90" t="s">
        <v>303</v>
      </c>
      <c r="E14" s="27">
        <f>AVERAGE('Relac-Diag'!E14:F14,'Relac-Diag'!I14)</f>
        <v>2782275034.9699998</v>
      </c>
      <c r="F14" s="25">
        <f>STDEVA('Relac-Diag'!E14:F14,'Relac-Diag'!I14)</f>
        <v>4760975946.6089306</v>
      </c>
      <c r="G14" s="25">
        <f t="shared" si="0"/>
        <v>171.11809173316564</v>
      </c>
      <c r="H14" s="25">
        <f>AVERAGE('Relac-Diag'!E14:F14,'Relac-Diag'!J14)</f>
        <v>2782275034.9699998</v>
      </c>
      <c r="I14" s="25">
        <f>STDEVA('Relac-Diag'!E14:F14,'Relac-Diag'!J14)</f>
        <v>4760975946.6089306</v>
      </c>
      <c r="J14" s="25">
        <f t="shared" si="1"/>
        <v>171.11809173316564</v>
      </c>
      <c r="K14" s="45" t="str">
        <f t="shared" si="2"/>
        <v>DIFERENTE</v>
      </c>
      <c r="L14" s="47" t="str">
        <f t="shared" si="3"/>
        <v>DIFERENTE</v>
      </c>
      <c r="N14" s="27">
        <f>AVERAGE('Relac-Diag'!E14:F14,'Relac-Diag'!M14)</f>
        <v>96541224.569999993</v>
      </c>
      <c r="O14" s="25">
        <f>STDEVA('Relac-Diag'!E14:F14,'Relac-Diag'!M14)</f>
        <v>109148531.39057362</v>
      </c>
      <c r="P14" s="25">
        <f t="shared" si="4"/>
        <v>113.05898788494477</v>
      </c>
      <c r="Q14" s="25">
        <f>AVERAGE('Relac-Diag'!E14:F14,'Relac-Diag'!N14)</f>
        <v>96541224.569999993</v>
      </c>
      <c r="R14" s="25">
        <f>STDEVA('Relac-Diag'!E14:F14,'Relac-Diag'!N14)</f>
        <v>109148531.39057362</v>
      </c>
      <c r="S14" s="25">
        <f t="shared" si="5"/>
        <v>113.05898788494477</v>
      </c>
      <c r="T14" s="45" t="str">
        <f t="shared" si="6"/>
        <v>DIFERENTE</v>
      </c>
      <c r="U14" s="47" t="str">
        <f t="shared" si="7"/>
        <v>DIFERENTE</v>
      </c>
    </row>
    <row r="15" spans="3:21" x14ac:dyDescent="0.3">
      <c r="C15" s="21" t="s">
        <v>294</v>
      </c>
      <c r="E15" s="27">
        <f>AVERAGE('Relac-Diag'!E15:F15,'Relac-Diag'!I15)</f>
        <v>6.2533419160786998</v>
      </c>
      <c r="F15" s="25">
        <f>STDEVA('Relac-Diag'!E15:F15,'Relac-Diag'!I15)</f>
        <v>5.1897560273741492</v>
      </c>
      <c r="G15" s="25">
        <f t="shared" si="0"/>
        <v>82.991720219714196</v>
      </c>
      <c r="H15" s="25">
        <f>AVERAGE('Relac-Diag'!E15:F15,'Relac-Diag'!J15)</f>
        <v>6.2533419160786998</v>
      </c>
      <c r="I15" s="25">
        <f>STDEVA('Relac-Diag'!E15:F15,'Relac-Diag'!J15)</f>
        <v>5.1897560273741492</v>
      </c>
      <c r="J15" s="25">
        <f t="shared" si="1"/>
        <v>82.991720219714196</v>
      </c>
      <c r="K15" s="45" t="str">
        <f t="shared" si="2"/>
        <v>DIFERENTE</v>
      </c>
      <c r="L15" s="47" t="str">
        <f t="shared" si="3"/>
        <v>DIFERENTE</v>
      </c>
      <c r="N15" s="27">
        <f>AVERAGE('Relac-Diag'!E15:F15,'Relac-Diag'!M15)</f>
        <v>6.8436751761077721</v>
      </c>
      <c r="O15" s="25">
        <f>STDEVA('Relac-Diag'!E15:F15,'Relac-Diag'!M15)</f>
        <v>4.1672688276060272</v>
      </c>
      <c r="P15" s="25">
        <f t="shared" si="4"/>
        <v>60.892265053060179</v>
      </c>
      <c r="Q15" s="25">
        <f>AVERAGE('Relac-Diag'!E15:F15,'Relac-Diag'!N15)</f>
        <v>6.8436751761077721</v>
      </c>
      <c r="R15" s="25">
        <f>STDEVA('Relac-Diag'!E15:F15,'Relac-Diag'!N15)</f>
        <v>4.1672688276060272</v>
      </c>
      <c r="S15" s="25">
        <f t="shared" si="5"/>
        <v>60.892265053060179</v>
      </c>
      <c r="T15" s="45" t="str">
        <f t="shared" si="6"/>
        <v>DIFERENTE</v>
      </c>
      <c r="U15" s="47" t="str">
        <f t="shared" si="7"/>
        <v>DIFERENTE</v>
      </c>
    </row>
    <row r="16" spans="3:21" x14ac:dyDescent="0.3">
      <c r="C16" s="90" t="s">
        <v>295</v>
      </c>
      <c r="E16" s="27">
        <f>AVERAGE('Relac-Diag'!E16:F16,'Relac-Diag'!I16)</f>
        <v>25.66287657358502</v>
      </c>
      <c r="F16" s="25">
        <f>STDEVA('Relac-Diag'!E16:F16,'Relac-Diag'!I16)</f>
        <v>20.577648766421312</v>
      </c>
      <c r="G16" s="25">
        <f t="shared" si="0"/>
        <v>80.184498052732053</v>
      </c>
      <c r="H16" s="25">
        <f>AVERAGE('Relac-Diag'!E16:F16,'Relac-Diag'!J16)</f>
        <v>25.66287657358502</v>
      </c>
      <c r="I16" s="25">
        <f>STDEVA('Relac-Diag'!E16:F16,'Relac-Diag'!J16)</f>
        <v>20.577648766421312</v>
      </c>
      <c r="J16" s="25">
        <f t="shared" si="1"/>
        <v>80.184498052732053</v>
      </c>
      <c r="K16" s="45" t="str">
        <f t="shared" si="2"/>
        <v>DIFERENTE</v>
      </c>
      <c r="L16" s="47" t="str">
        <f t="shared" si="3"/>
        <v>DIFERENTE</v>
      </c>
      <c r="N16" s="27">
        <f>AVERAGE('Relac-Diag'!E16:F16,'Relac-Diag'!M16)</f>
        <v>67.588273504886686</v>
      </c>
      <c r="O16" s="25">
        <f>STDEVA('Relac-Diag'!E16:F16,'Relac-Diag'!M16)</f>
        <v>52.03926884608547</v>
      </c>
      <c r="P16" s="25">
        <f t="shared" si="4"/>
        <v>76.994523084426746</v>
      </c>
      <c r="Q16" s="25">
        <f>AVERAGE('Relac-Diag'!E16:F16,'Relac-Diag'!N16)</f>
        <v>67.588273504886686</v>
      </c>
      <c r="R16" s="25">
        <f>STDEVA('Relac-Diag'!E16:F16,'Relac-Diag'!N16)</f>
        <v>52.03926884608547</v>
      </c>
      <c r="S16" s="25">
        <f t="shared" si="5"/>
        <v>76.994523084426746</v>
      </c>
      <c r="T16" s="45" t="str">
        <f t="shared" si="6"/>
        <v>DIFERENTE</v>
      </c>
      <c r="U16" s="47" t="str">
        <f t="shared" si="7"/>
        <v>DIFERENTE</v>
      </c>
    </row>
    <row r="17" spans="3:21" x14ac:dyDescent="0.3">
      <c r="C17" s="89" t="s">
        <v>296</v>
      </c>
      <c r="E17" s="27">
        <f>AVERAGE('Relac-Diag'!E17:F17,'Relac-Diag'!I17)</f>
        <v>0.20994529184638233</v>
      </c>
      <c r="F17" s="25">
        <f>STDEVA('Relac-Diag'!E17:F17,'Relac-Diag'!I17)</f>
        <v>6.3093345652208296E-2</v>
      </c>
      <c r="G17" s="25">
        <f t="shared" si="0"/>
        <v>30.052279380655939</v>
      </c>
      <c r="H17" s="25">
        <f>AVERAGE('Relac-Diag'!E17:F17,'Relac-Diag'!J17)</f>
        <v>0.20994529184638233</v>
      </c>
      <c r="I17" s="25">
        <f>STDEVA('Relac-Diag'!E17:F17,'Relac-Diag'!J17)</f>
        <v>6.3093345652208296E-2</v>
      </c>
      <c r="J17" s="25">
        <f t="shared" si="1"/>
        <v>30.052279380655939</v>
      </c>
      <c r="K17" s="45" t="str">
        <f t="shared" si="2"/>
        <v>DIFERENTE</v>
      </c>
      <c r="L17" s="47" t="str">
        <f t="shared" si="3"/>
        <v>DIFERENTE</v>
      </c>
      <c r="N17" s="27">
        <f>AVERAGE('Relac-Diag'!E17:F17,'Relac-Diag'!M17)</f>
        <v>0.16955246705045532</v>
      </c>
      <c r="O17" s="25">
        <f>STDEVA('Relac-Diag'!E17:F17,'Relac-Diag'!M17)</f>
        <v>0.13305577045998185</v>
      </c>
      <c r="P17" s="25">
        <f t="shared" si="4"/>
        <v>78.474688557841617</v>
      </c>
      <c r="Q17" s="25">
        <f>AVERAGE('Relac-Diag'!E17:F17,'Relac-Diag'!N17)</f>
        <v>0.16955246705045532</v>
      </c>
      <c r="R17" s="25">
        <f>STDEVA('Relac-Diag'!E17:F17,'Relac-Diag'!N17)</f>
        <v>0.13305577045998185</v>
      </c>
      <c r="S17" s="25">
        <f t="shared" si="5"/>
        <v>78.474688557841617</v>
      </c>
      <c r="T17" s="45" t="str">
        <f t="shared" si="6"/>
        <v>DIFERENTE</v>
      </c>
      <c r="U17" s="47" t="str">
        <f t="shared" si="7"/>
        <v>DIFERENTE</v>
      </c>
    </row>
    <row r="18" spans="3:21" x14ac:dyDescent="0.3">
      <c r="C18" s="90" t="s">
        <v>307</v>
      </c>
      <c r="E18" s="27">
        <f>AVERAGE('Relac-Diag'!E18:F18,'Relac-Diag'!I18)</f>
        <v>0.67055958630042156</v>
      </c>
      <c r="F18" s="25">
        <f>STDEVA('Relac-Diag'!E18:F18,'Relac-Diag'!I18)</f>
        <v>0.40162118051641538</v>
      </c>
      <c r="G18" s="25">
        <f t="shared" si="0"/>
        <v>59.893436574700253</v>
      </c>
      <c r="H18" s="25">
        <f>AVERAGE('Relac-Diag'!E18:F18,'Relac-Diag'!J18)</f>
        <v>0.67055958630042156</v>
      </c>
      <c r="I18" s="25">
        <f>STDEVA('Relac-Diag'!E18:F18,'Relac-Diag'!J18)</f>
        <v>0.40162118051641538</v>
      </c>
      <c r="J18" s="25">
        <f t="shared" si="1"/>
        <v>59.893436574700253</v>
      </c>
      <c r="K18" s="45" t="str">
        <f t="shared" si="2"/>
        <v>DIFERENTE</v>
      </c>
      <c r="L18" s="47" t="str">
        <f t="shared" si="3"/>
        <v>DIFERENTE</v>
      </c>
      <c r="N18" s="27">
        <f>AVERAGE('Relac-Diag'!E18:F18,'Relac-Diag'!M18)</f>
        <v>0.82500881019787486</v>
      </c>
      <c r="O18" s="25">
        <f>STDEVA('Relac-Diag'!E18:F18,'Relac-Diag'!M18)</f>
        <v>0.1341072775364453</v>
      </c>
      <c r="P18" s="25">
        <f t="shared" si="4"/>
        <v>16.255253989867118</v>
      </c>
      <c r="Q18" s="25">
        <f>AVERAGE('Relac-Diag'!E18:F18,'Relac-Diag'!N18)</f>
        <v>0.82500881019787486</v>
      </c>
      <c r="R18" s="25">
        <f>STDEVA('Relac-Diag'!E18:F18,'Relac-Diag'!N18)</f>
        <v>0.1341072775364453</v>
      </c>
      <c r="S18" s="25">
        <f t="shared" si="5"/>
        <v>16.255253989867118</v>
      </c>
      <c r="T18" s="45" t="str">
        <f t="shared" si="6"/>
        <v>DIFERENTE</v>
      </c>
      <c r="U18" s="47" t="str">
        <f t="shared" si="7"/>
        <v>DIFERENTE</v>
      </c>
    </row>
    <row r="19" spans="3:21" x14ac:dyDescent="0.3">
      <c r="C19" s="89" t="s">
        <v>298</v>
      </c>
      <c r="E19" s="27">
        <f>AVERAGE('Relac-Diag'!E19:F19,'Relac-Diag'!I19)</f>
        <v>0.32944041369957827</v>
      </c>
      <c r="F19" s="25">
        <f>STDEVA('Relac-Diag'!E19:F19,'Relac-Diag'!I19)</f>
        <v>0.40162118051641538</v>
      </c>
      <c r="G19" s="25">
        <f t="shared" si="0"/>
        <v>121.91011297195003</v>
      </c>
      <c r="H19" s="25">
        <f>AVERAGE('Relac-Diag'!E19:F19,'Relac-Diag'!J19)</f>
        <v>0.32944041369957827</v>
      </c>
      <c r="I19" s="25">
        <f>STDEVA('Relac-Diag'!E19:F19,'Relac-Diag'!J19)</f>
        <v>0.40162118051641538</v>
      </c>
      <c r="J19" s="25">
        <f t="shared" si="1"/>
        <v>121.91011297195003</v>
      </c>
      <c r="K19" s="45" t="str">
        <f t="shared" si="2"/>
        <v>DIFERENTE</v>
      </c>
      <c r="L19" s="47" t="str">
        <f t="shared" si="3"/>
        <v>DIFERENTE</v>
      </c>
      <c r="N19" s="27">
        <f>AVERAGE('Relac-Diag'!E19:F19,'Relac-Diag'!M19)</f>
        <v>0.17499118980212511</v>
      </c>
      <c r="O19" s="25">
        <f>STDEVA('Relac-Diag'!E19:F19,'Relac-Diag'!M19)</f>
        <v>0.13410727753644516</v>
      </c>
      <c r="P19" s="25">
        <f t="shared" si="4"/>
        <v>76.636588212292139</v>
      </c>
      <c r="Q19" s="25">
        <f>AVERAGE('Relac-Diag'!E19:F19,'Relac-Diag'!N19)</f>
        <v>0.17499118980212511</v>
      </c>
      <c r="R19" s="25">
        <f>STDEVA('Relac-Diag'!E19:F19,'Relac-Diag'!N19)</f>
        <v>0.13410727753644516</v>
      </c>
      <c r="S19" s="25">
        <f t="shared" si="5"/>
        <v>76.636588212292139</v>
      </c>
      <c r="T19" s="45" t="str">
        <f t="shared" si="6"/>
        <v>DIFERENTE</v>
      </c>
      <c r="U19" s="47" t="str">
        <f t="shared" si="7"/>
        <v>DIFERENTE</v>
      </c>
    </row>
    <row r="20" spans="3:21" x14ac:dyDescent="0.3">
      <c r="C20" s="90" t="s">
        <v>476</v>
      </c>
      <c r="E20" s="27" t="e">
        <f>AVERAGE('Relac-Diag'!E20:F20,'Relac-Diag'!I20)</f>
        <v>#DIV/0!</v>
      </c>
      <c r="F20" s="25" t="e">
        <f>STDEVA('Relac-Diag'!E20:F20,'Relac-Diag'!I20)</f>
        <v>#DIV/0!</v>
      </c>
      <c r="G20" s="25" t="e">
        <f t="shared" si="0"/>
        <v>#DIV/0!</v>
      </c>
      <c r="H20" s="25" t="e">
        <f>AVERAGE('Relac-Diag'!E20:F20,'Relac-Diag'!J20)</f>
        <v>#DIV/0!</v>
      </c>
      <c r="I20" s="25" t="e">
        <f>STDEVA('Relac-Diag'!E20:F20,'Relac-Diag'!J20)</f>
        <v>#DIV/0!</v>
      </c>
      <c r="J20" s="25" t="e">
        <f t="shared" si="1"/>
        <v>#DIV/0!</v>
      </c>
      <c r="K20" s="45" t="e">
        <f t="shared" si="2"/>
        <v>#DIV/0!</v>
      </c>
      <c r="L20" s="47" t="e">
        <f t="shared" si="3"/>
        <v>#DIV/0!</v>
      </c>
      <c r="N20" s="27" t="e">
        <f>AVERAGE('Relac-Diag'!E20:F20,'Relac-Diag'!M20)</f>
        <v>#DIV/0!</v>
      </c>
      <c r="O20" s="25" t="e">
        <f>STDEVA('Relac-Diag'!E20:F20,'Relac-Diag'!M20)</f>
        <v>#DIV/0!</v>
      </c>
      <c r="P20" s="25" t="e">
        <f t="shared" si="4"/>
        <v>#DIV/0!</v>
      </c>
      <c r="Q20" s="25" t="e">
        <f>AVERAGE('Relac-Diag'!E20:F20,'Relac-Diag'!N20)</f>
        <v>#DIV/0!</v>
      </c>
      <c r="R20" s="25" t="e">
        <f>STDEVA('Relac-Diag'!E20:F20,'Relac-Diag'!N20)</f>
        <v>#DIV/0!</v>
      </c>
      <c r="S20" s="25" t="e">
        <f t="shared" si="5"/>
        <v>#DIV/0!</v>
      </c>
      <c r="T20" s="45" t="e">
        <f t="shared" si="6"/>
        <v>#DIV/0!</v>
      </c>
      <c r="U20" s="47" t="e">
        <f t="shared" si="7"/>
        <v>#DIV/0!</v>
      </c>
    </row>
    <row r="21" spans="3:21" x14ac:dyDescent="0.3">
      <c r="C21" s="89" t="s">
        <v>478</v>
      </c>
      <c r="E21" s="27" t="e">
        <f>AVERAGE('Relac-Diag'!E21:F21,'Relac-Diag'!I21)</f>
        <v>#DIV/0!</v>
      </c>
      <c r="F21" s="25" t="e">
        <f>STDEVA('Relac-Diag'!E21:F21,'Relac-Diag'!I21)</f>
        <v>#DIV/0!</v>
      </c>
      <c r="G21" s="25" t="e">
        <f t="shared" si="0"/>
        <v>#DIV/0!</v>
      </c>
      <c r="H21" s="25" t="e">
        <f>AVERAGE('Relac-Diag'!E21:F21,'Relac-Diag'!J21)</f>
        <v>#DIV/0!</v>
      </c>
      <c r="I21" s="25" t="e">
        <f>STDEVA('Relac-Diag'!E21:F21,'Relac-Diag'!J21)</f>
        <v>#DIV/0!</v>
      </c>
      <c r="J21" s="25" t="e">
        <f t="shared" si="1"/>
        <v>#DIV/0!</v>
      </c>
      <c r="K21" s="45" t="e">
        <f t="shared" ref="K21:K74" si="8">IF(G21&gt;14,"DIFERENTE","IGUAL")</f>
        <v>#DIV/0!</v>
      </c>
      <c r="L21" s="47" t="e">
        <f t="shared" ref="L21:L74" si="9">IF(J21&gt;14,"DIFERENTE","IGUAL")</f>
        <v>#DIV/0!</v>
      </c>
      <c r="N21" s="27" t="e">
        <f>AVERAGE('Relac-Diag'!E21:F21,'Relac-Diag'!M21)</f>
        <v>#DIV/0!</v>
      </c>
      <c r="O21" s="25" t="e">
        <f>STDEVA('Relac-Diag'!E21:F21,'Relac-Diag'!M21)</f>
        <v>#DIV/0!</v>
      </c>
      <c r="P21" s="25" t="e">
        <f t="shared" si="4"/>
        <v>#DIV/0!</v>
      </c>
      <c r="Q21" s="25" t="e">
        <f>AVERAGE('Relac-Diag'!E21:F21,'Relac-Diag'!N21)</f>
        <v>#DIV/0!</v>
      </c>
      <c r="R21" s="25" t="e">
        <f>STDEVA('Relac-Diag'!E21:F21,'Relac-Diag'!N21)</f>
        <v>#DIV/0!</v>
      </c>
      <c r="S21" s="25" t="e">
        <f t="shared" si="5"/>
        <v>#DIV/0!</v>
      </c>
      <c r="T21" s="45" t="e">
        <f t="shared" ref="T21:T74" si="10">IF(P21&gt;14,"DIFERENTE","IGUAL")</f>
        <v>#DIV/0!</v>
      </c>
      <c r="U21" s="47" t="e">
        <f t="shared" ref="U21:U74" si="11">IF(S21&gt;14,"DIFERENTE","IGUAL")</f>
        <v>#DIV/0!</v>
      </c>
    </row>
    <row r="22" spans="3:21" x14ac:dyDescent="0.3">
      <c r="C22" s="90" t="s">
        <v>385</v>
      </c>
      <c r="E22" s="27">
        <f>AVERAGE('Relac-Diag'!E22:F22,'Relac-Diag'!I22)</f>
        <v>3.7555014469590766</v>
      </c>
      <c r="F22" s="25">
        <f>STDEVA('Relac-Diag'!E22:F22,'Relac-Diag'!I22)</f>
        <v>5.8214187638815638</v>
      </c>
      <c r="G22" s="25">
        <f t="shared" si="0"/>
        <v>155.0104252681173</v>
      </c>
      <c r="H22" s="25">
        <f>AVERAGE('Relac-Diag'!E22:F22,'Relac-Diag'!J22)</f>
        <v>3.7555014469590766</v>
      </c>
      <c r="I22" s="25">
        <f>STDEVA('Relac-Diag'!E22:F22,'Relac-Diag'!J22)</f>
        <v>5.8214187638815638</v>
      </c>
      <c r="J22" s="25">
        <f t="shared" si="1"/>
        <v>155.0104252681173</v>
      </c>
      <c r="K22" s="45" t="str">
        <f t="shared" si="8"/>
        <v>DIFERENTE</v>
      </c>
      <c r="L22" s="47" t="str">
        <f t="shared" si="9"/>
        <v>DIFERENTE</v>
      </c>
      <c r="N22" s="27">
        <f>AVERAGE('Relac-Diag'!E22:F22,'Relac-Diag'!M22)</f>
        <v>0.43528806536316972</v>
      </c>
      <c r="O22" s="25">
        <f>STDEVA('Relac-Diag'!E22:F22,'Relac-Diag'!M22)</f>
        <v>7.0640494987380661E-2</v>
      </c>
      <c r="P22" s="25">
        <f t="shared" si="4"/>
        <v>16.228447460061616</v>
      </c>
      <c r="Q22" s="25">
        <f>AVERAGE('Relac-Diag'!E22:F22,'Relac-Diag'!N22)</f>
        <v>0.43528806536316972</v>
      </c>
      <c r="R22" s="25">
        <f>STDEVA('Relac-Diag'!E22:F22,'Relac-Diag'!N22)</f>
        <v>7.0640494987380661E-2</v>
      </c>
      <c r="S22" s="25">
        <f t="shared" si="5"/>
        <v>16.228447460061616</v>
      </c>
      <c r="T22" s="45" t="str">
        <f t="shared" si="10"/>
        <v>DIFERENTE</v>
      </c>
      <c r="U22" s="47" t="str">
        <f t="shared" si="11"/>
        <v>DIFERENTE</v>
      </c>
    </row>
    <row r="23" spans="3:21" x14ac:dyDescent="0.3">
      <c r="C23" s="89" t="s">
        <v>386</v>
      </c>
      <c r="E23" s="27">
        <f>AVERAGE('Relac-Diag'!E23:F23,'Relac-Diag'!I23)</f>
        <v>0.18602730090794881</v>
      </c>
      <c r="F23" s="25">
        <f>STDEVA('Relac-Diag'!E23:F23,'Relac-Diag'!I23)</f>
        <v>0.16110436838373562</v>
      </c>
      <c r="G23" s="25">
        <f t="shared" si="0"/>
        <v>86.602540378443862</v>
      </c>
      <c r="H23" s="25">
        <f>AVERAGE('Relac-Diag'!E23:F23,'Relac-Diag'!J23)</f>
        <v>0.18602730090794881</v>
      </c>
      <c r="I23" s="25">
        <f>STDEVA('Relac-Diag'!E23:F23,'Relac-Diag'!J23)</f>
        <v>0.16110436838373562</v>
      </c>
      <c r="J23" s="25">
        <f t="shared" si="1"/>
        <v>86.602540378443862</v>
      </c>
      <c r="K23" s="45" t="str">
        <f t="shared" si="8"/>
        <v>DIFERENTE</v>
      </c>
      <c r="L23" s="47" t="str">
        <f t="shared" si="9"/>
        <v>DIFERENTE</v>
      </c>
      <c r="N23" s="27">
        <f>AVERAGE('Relac-Diag'!E23:F23,'Relac-Diag'!M23)</f>
        <v>0.28041824063033816</v>
      </c>
      <c r="O23" s="25">
        <f>STDEVA('Relac-Diag'!E23:F23,'Relac-Diag'!M23)</f>
        <v>2.3855349896140486E-3</v>
      </c>
      <c r="P23" s="25">
        <f t="shared" si="4"/>
        <v>0.85070606828276352</v>
      </c>
      <c r="Q23" s="25">
        <f>AVERAGE('Relac-Diag'!E23:F23,'Relac-Diag'!N23)</f>
        <v>0.28041824063033816</v>
      </c>
      <c r="R23" s="25">
        <f>STDEVA('Relac-Diag'!E23:F23,'Relac-Diag'!N23)</f>
        <v>2.3855349896140486E-3</v>
      </c>
      <c r="S23" s="25">
        <f t="shared" si="5"/>
        <v>0.85070606828276352</v>
      </c>
      <c r="T23" s="45" t="str">
        <f t="shared" si="10"/>
        <v>IGUAL</v>
      </c>
      <c r="U23" s="47" t="str">
        <f t="shared" si="11"/>
        <v>IGUAL</v>
      </c>
    </row>
    <row r="24" spans="3:21" x14ac:dyDescent="0.3">
      <c r="C24" s="88" t="s">
        <v>480</v>
      </c>
      <c r="E24" s="27">
        <f>AVERAGE('Relac-Diag'!E24:F24,'Relac-Diag'!I24)</f>
        <v>0.5520660863034631</v>
      </c>
      <c r="F24" s="25">
        <f>STDEVA('Relac-Diag'!E24:F24,'Relac-Diag'!I24)</f>
        <v>0.2467054506110094</v>
      </c>
      <c r="G24" s="25">
        <f t="shared" si="0"/>
        <v>44.687666337721538</v>
      </c>
      <c r="H24" s="25">
        <f>AVERAGE('Relac-Diag'!E24:F24,'Relac-Diag'!J24)</f>
        <v>0.5520660863034631</v>
      </c>
      <c r="I24" s="25">
        <f>STDEVA('Relac-Diag'!E24:F24,'Relac-Diag'!J24)</f>
        <v>0.2467054506110094</v>
      </c>
      <c r="J24" s="25">
        <f t="shared" si="1"/>
        <v>44.687666337721538</v>
      </c>
      <c r="K24" s="45" t="str">
        <f t="shared" si="8"/>
        <v>DIFERENTE</v>
      </c>
      <c r="L24" s="47" t="str">
        <f t="shared" si="9"/>
        <v>DIFERENTE</v>
      </c>
      <c r="N24" s="27">
        <f>AVERAGE('Relac-Diag'!E24:F24,'Relac-Diag'!M24)</f>
        <v>0.44957931595898631</v>
      </c>
      <c r="O24" s="25">
        <f>STDEVA('Relac-Diag'!E24:F24,'Relac-Diag'!M24)</f>
        <v>6.9193157270732247E-2</v>
      </c>
      <c r="P24" s="25">
        <f t="shared" si="4"/>
        <v>15.390645168614588</v>
      </c>
      <c r="Q24" s="25">
        <f>AVERAGE('Relac-Diag'!E24:F24,'Relac-Diag'!N24)</f>
        <v>0.44957931595898631</v>
      </c>
      <c r="R24" s="25">
        <f>STDEVA('Relac-Diag'!E24:F24,'Relac-Diag'!N24)</f>
        <v>6.9193157270732247E-2</v>
      </c>
      <c r="S24" s="25">
        <f t="shared" si="5"/>
        <v>15.390645168614588</v>
      </c>
      <c r="T24" s="45" t="str">
        <f t="shared" si="10"/>
        <v>DIFERENTE</v>
      </c>
      <c r="U24" s="47" t="str">
        <f t="shared" si="11"/>
        <v>DIFERENTE</v>
      </c>
    </row>
    <row r="25" spans="3:21" x14ac:dyDescent="0.3">
      <c r="C25" s="89" t="s">
        <v>312</v>
      </c>
      <c r="E25" s="27" t="e">
        <f>AVERAGE('Relac-Diag'!E25:F25,'Relac-Diag'!I25)</f>
        <v>#DIV/0!</v>
      </c>
      <c r="F25" s="25" t="e">
        <f>STDEVA('Relac-Diag'!E25:F25,'Relac-Diag'!I25)</f>
        <v>#DIV/0!</v>
      </c>
      <c r="G25" s="25" t="e">
        <f t="shared" si="0"/>
        <v>#DIV/0!</v>
      </c>
      <c r="H25" s="25" t="e">
        <f>AVERAGE('Relac-Diag'!E25:F25,'Relac-Diag'!J25)</f>
        <v>#DIV/0!</v>
      </c>
      <c r="I25" s="25" t="e">
        <f>STDEVA('Relac-Diag'!E25:F25,'Relac-Diag'!J25)</f>
        <v>#DIV/0!</v>
      </c>
      <c r="J25" s="25" t="e">
        <f t="shared" si="1"/>
        <v>#DIV/0!</v>
      </c>
      <c r="K25" s="45" t="e">
        <f t="shared" si="8"/>
        <v>#DIV/0!</v>
      </c>
      <c r="L25" s="47" t="e">
        <f t="shared" si="9"/>
        <v>#DIV/0!</v>
      </c>
      <c r="N25" s="27">
        <f>AVERAGE('Relac-Diag'!E25:F25,'Relac-Diag'!M25)</f>
        <v>0.64350519828209085</v>
      </c>
      <c r="O25" s="25">
        <f>STDEVA('Relac-Diag'!E25:F25,'Relac-Diag'!M25)</f>
        <v>1.3913063693817668E-2</v>
      </c>
      <c r="P25" s="25">
        <f t="shared" si="4"/>
        <v>2.162074794572002</v>
      </c>
      <c r="Q25" s="25">
        <f>AVERAGE('Relac-Diag'!E25:F25,'Relac-Diag'!N25)</f>
        <v>0.64350519828209085</v>
      </c>
      <c r="R25" s="25">
        <f>STDEVA('Relac-Diag'!E25:F25,'Relac-Diag'!N25)</f>
        <v>1.3913063693817668E-2</v>
      </c>
      <c r="S25" s="25">
        <f t="shared" si="5"/>
        <v>2.162074794572002</v>
      </c>
      <c r="T25" s="45" t="str">
        <f t="shared" si="10"/>
        <v>IGUAL</v>
      </c>
      <c r="U25" s="47" t="str">
        <f t="shared" si="11"/>
        <v>IGUAL</v>
      </c>
    </row>
    <row r="26" spans="3:21" x14ac:dyDescent="0.3">
      <c r="C26" s="86" t="s">
        <v>482</v>
      </c>
      <c r="E26" s="27" t="e">
        <f>AVERAGE('Relac-Diag'!E26:F26,'Relac-Diag'!I26)</f>
        <v>#DIV/0!</v>
      </c>
      <c r="F26" s="25" t="e">
        <f>STDEVA('Relac-Diag'!E26:F26,'Relac-Diag'!I26)</f>
        <v>#DIV/0!</v>
      </c>
      <c r="G26" s="25" t="e">
        <f t="shared" si="0"/>
        <v>#DIV/0!</v>
      </c>
      <c r="H26" s="25" t="e">
        <f>AVERAGE('Relac-Diag'!E26:F26,'Relac-Diag'!J26)</f>
        <v>#DIV/0!</v>
      </c>
      <c r="I26" s="25" t="e">
        <f>STDEVA('Relac-Diag'!E26:F26,'Relac-Diag'!J26)</f>
        <v>#DIV/0!</v>
      </c>
      <c r="J26" s="25" t="e">
        <f t="shared" si="1"/>
        <v>#DIV/0!</v>
      </c>
      <c r="K26" s="45" t="e">
        <f t="shared" si="8"/>
        <v>#DIV/0!</v>
      </c>
      <c r="L26" s="47" t="e">
        <f t="shared" si="9"/>
        <v>#DIV/0!</v>
      </c>
      <c r="N26" s="27" t="e">
        <f>AVERAGE('Relac-Diag'!E26:F26,'Relac-Diag'!M26)</f>
        <v>#DIV/0!</v>
      </c>
      <c r="O26" s="25" t="e">
        <f>STDEVA('Relac-Diag'!E26:F26,'Relac-Diag'!M26)</f>
        <v>#DIV/0!</v>
      </c>
      <c r="P26" s="25" t="e">
        <f t="shared" si="4"/>
        <v>#DIV/0!</v>
      </c>
      <c r="Q26" s="25" t="e">
        <f>AVERAGE('Relac-Diag'!E26:F26,'Relac-Diag'!N26)</f>
        <v>#DIV/0!</v>
      </c>
      <c r="R26" s="25" t="e">
        <f>STDEVA('Relac-Diag'!E26:F26,'Relac-Diag'!N26)</f>
        <v>#DIV/0!</v>
      </c>
      <c r="S26" s="25" t="e">
        <f t="shared" si="5"/>
        <v>#DIV/0!</v>
      </c>
      <c r="T26" s="45" t="e">
        <f t="shared" si="10"/>
        <v>#DIV/0!</v>
      </c>
      <c r="U26" s="47" t="e">
        <f t="shared" si="11"/>
        <v>#DIV/0!</v>
      </c>
    </row>
    <row r="27" spans="3:21" x14ac:dyDescent="0.3">
      <c r="C27" s="89" t="s">
        <v>313</v>
      </c>
      <c r="E27" s="27" t="e">
        <f>AVERAGE('Relac-Diag'!E27:F27,'Relac-Diag'!I27)</f>
        <v>#DIV/0!</v>
      </c>
      <c r="F27" s="25" t="e">
        <f>STDEVA('Relac-Diag'!E27:F27,'Relac-Diag'!I27)</f>
        <v>#DIV/0!</v>
      </c>
      <c r="G27" s="25" t="e">
        <f t="shared" si="0"/>
        <v>#DIV/0!</v>
      </c>
      <c r="H27" s="25" t="e">
        <f>AVERAGE('Relac-Diag'!E27:F27,'Relac-Diag'!J27)</f>
        <v>#DIV/0!</v>
      </c>
      <c r="I27" s="25" t="e">
        <f>STDEVA('Relac-Diag'!E27:F27,'Relac-Diag'!J27)</f>
        <v>#DIV/0!</v>
      </c>
      <c r="J27" s="25" t="e">
        <f t="shared" si="1"/>
        <v>#DIV/0!</v>
      </c>
      <c r="K27" s="45" t="e">
        <f t="shared" si="8"/>
        <v>#DIV/0!</v>
      </c>
      <c r="L27" s="47" t="e">
        <f t="shared" si="9"/>
        <v>#DIV/0!</v>
      </c>
      <c r="N27" s="27">
        <f>AVERAGE('Relac-Diag'!E27:F27,'Relac-Diag'!M27)</f>
        <v>1.5253146762624372</v>
      </c>
      <c r="O27" s="25">
        <f>STDEVA('Relac-Diag'!E27:F27,'Relac-Diag'!M27)</f>
        <v>2.7194799110210365E-16</v>
      </c>
      <c r="P27" s="25">
        <f t="shared" si="4"/>
        <v>1.7828976232528808E-14</v>
      </c>
      <c r="Q27" s="25">
        <f>AVERAGE('Relac-Diag'!E27:F27,'Relac-Diag'!N27)</f>
        <v>1.5253146762624372</v>
      </c>
      <c r="R27" s="25">
        <f>STDEVA('Relac-Diag'!E27:F27,'Relac-Diag'!N27)</f>
        <v>2.7194799110210365E-16</v>
      </c>
      <c r="S27" s="25">
        <f t="shared" si="5"/>
        <v>1.7828976232528808E-14</v>
      </c>
      <c r="T27" s="45" t="str">
        <f t="shared" si="10"/>
        <v>IGUAL</v>
      </c>
      <c r="U27" s="47" t="str">
        <f t="shared" si="11"/>
        <v>IGUAL</v>
      </c>
    </row>
    <row r="28" spans="3:21" x14ac:dyDescent="0.3">
      <c r="C28" s="157" t="s">
        <v>322</v>
      </c>
      <c r="E28" s="27" t="e">
        <f>AVERAGE('Relac-Diag'!E28:F28,'Relac-Diag'!I28)</f>
        <v>#DIV/0!</v>
      </c>
      <c r="F28" s="25" t="e">
        <f>STDEVA('Relac-Diag'!E28:F28,'Relac-Diag'!I28)</f>
        <v>#DIV/0!</v>
      </c>
      <c r="G28" s="25" t="e">
        <f t="shared" si="0"/>
        <v>#DIV/0!</v>
      </c>
      <c r="H28" s="25" t="e">
        <f>AVERAGE('Relac-Diag'!E28:F28,'Relac-Diag'!J28)</f>
        <v>#DIV/0!</v>
      </c>
      <c r="I28" s="25" t="e">
        <f>STDEVA('Relac-Diag'!E28:F28,'Relac-Diag'!J28)</f>
        <v>#DIV/0!</v>
      </c>
      <c r="J28" s="25" t="e">
        <f t="shared" si="1"/>
        <v>#DIV/0!</v>
      </c>
      <c r="K28" s="45" t="e">
        <f t="shared" si="8"/>
        <v>#DIV/0!</v>
      </c>
      <c r="L28" s="47" t="e">
        <f t="shared" si="9"/>
        <v>#DIV/0!</v>
      </c>
      <c r="N28" s="27" t="e">
        <f>AVERAGE('Relac-Diag'!E28:F28,'Relac-Diag'!M28)</f>
        <v>#DIV/0!</v>
      </c>
      <c r="O28" s="25" t="e">
        <f>STDEVA('Relac-Diag'!E28:F28,'Relac-Diag'!M28)</f>
        <v>#DIV/0!</v>
      </c>
      <c r="P28" s="25" t="e">
        <f t="shared" si="4"/>
        <v>#DIV/0!</v>
      </c>
      <c r="Q28" s="25" t="e">
        <f>AVERAGE('Relac-Diag'!E28:F28,'Relac-Diag'!N28)</f>
        <v>#DIV/0!</v>
      </c>
      <c r="R28" s="25" t="e">
        <f>STDEVA('Relac-Diag'!E28:F28,'Relac-Diag'!N28)</f>
        <v>#DIV/0!</v>
      </c>
      <c r="S28" s="25" t="e">
        <f t="shared" si="5"/>
        <v>#DIV/0!</v>
      </c>
      <c r="T28" s="45" t="e">
        <f t="shared" si="10"/>
        <v>#DIV/0!</v>
      </c>
      <c r="U28" s="47" t="e">
        <f t="shared" si="11"/>
        <v>#DIV/0!</v>
      </c>
    </row>
    <row r="29" spans="3:21" x14ac:dyDescent="0.3">
      <c r="C29" s="84" t="s">
        <v>323</v>
      </c>
      <c r="E29" s="27" t="e">
        <f>AVERAGE('Relac-Diag'!E29:F29,'Relac-Diag'!I29)</f>
        <v>#DIV/0!</v>
      </c>
      <c r="F29" s="25" t="e">
        <f>STDEVA('Relac-Diag'!E29:F29,'Relac-Diag'!I29)</f>
        <v>#DIV/0!</v>
      </c>
      <c r="G29" s="25" t="e">
        <f t="shared" si="0"/>
        <v>#DIV/0!</v>
      </c>
      <c r="H29" s="25" t="e">
        <f>AVERAGE('Relac-Diag'!E29:F29,'Relac-Diag'!J29)</f>
        <v>#DIV/0!</v>
      </c>
      <c r="I29" s="25" t="e">
        <f>STDEVA('Relac-Diag'!E29:F29,'Relac-Diag'!J29)</f>
        <v>#DIV/0!</v>
      </c>
      <c r="J29" s="25" t="e">
        <f t="shared" si="1"/>
        <v>#DIV/0!</v>
      </c>
      <c r="K29" s="45" t="e">
        <f t="shared" si="8"/>
        <v>#DIV/0!</v>
      </c>
      <c r="L29" s="47" t="e">
        <f t="shared" si="9"/>
        <v>#DIV/0!</v>
      </c>
      <c r="N29" s="27" t="e">
        <f>AVERAGE('Relac-Diag'!E29:F29,'Relac-Diag'!M29)</f>
        <v>#DIV/0!</v>
      </c>
      <c r="O29" s="25" t="e">
        <f>STDEVA('Relac-Diag'!E29:F29,'Relac-Diag'!M29)</f>
        <v>#DIV/0!</v>
      </c>
      <c r="P29" s="25" t="e">
        <f t="shared" si="4"/>
        <v>#DIV/0!</v>
      </c>
      <c r="Q29" s="25" t="e">
        <f>AVERAGE('Relac-Diag'!E29:F29,'Relac-Diag'!N29)</f>
        <v>#DIV/0!</v>
      </c>
      <c r="R29" s="25" t="e">
        <f>STDEVA('Relac-Diag'!E29:F29,'Relac-Diag'!N29)</f>
        <v>#DIV/0!</v>
      </c>
      <c r="S29" s="25" t="e">
        <f t="shared" si="5"/>
        <v>#DIV/0!</v>
      </c>
      <c r="T29" s="45" t="e">
        <f t="shared" si="10"/>
        <v>#DIV/0!</v>
      </c>
      <c r="U29" s="47" t="e">
        <f t="shared" si="11"/>
        <v>#DIV/0!</v>
      </c>
    </row>
    <row r="30" spans="3:21" x14ac:dyDescent="0.3">
      <c r="C30" s="157" t="s">
        <v>325</v>
      </c>
      <c r="E30" s="27" t="e">
        <f>AVERAGE('Relac-Diag'!E30:F30,'Relac-Diag'!I30)</f>
        <v>#DIV/0!</v>
      </c>
      <c r="F30" s="25" t="e">
        <f>STDEVA('Relac-Diag'!E30:F30,'Relac-Diag'!I30)</f>
        <v>#DIV/0!</v>
      </c>
      <c r="G30" s="25" t="e">
        <f t="shared" si="0"/>
        <v>#DIV/0!</v>
      </c>
      <c r="H30" s="25" t="e">
        <f>AVERAGE('Relac-Diag'!E30:F30,'Relac-Diag'!J30)</f>
        <v>#DIV/0!</v>
      </c>
      <c r="I30" s="25" t="e">
        <f>STDEVA('Relac-Diag'!E30:F30,'Relac-Diag'!J30)</f>
        <v>#DIV/0!</v>
      </c>
      <c r="J30" s="25" t="e">
        <f t="shared" si="1"/>
        <v>#DIV/0!</v>
      </c>
      <c r="K30" s="45" t="e">
        <f t="shared" si="8"/>
        <v>#DIV/0!</v>
      </c>
      <c r="L30" s="47" t="e">
        <f t="shared" si="9"/>
        <v>#DIV/0!</v>
      </c>
      <c r="N30" s="27" t="e">
        <f>AVERAGE('Relac-Diag'!E30:F30,'Relac-Diag'!M30)</f>
        <v>#DIV/0!</v>
      </c>
      <c r="O30" s="25" t="e">
        <f>STDEVA('Relac-Diag'!E30:F30,'Relac-Diag'!M30)</f>
        <v>#DIV/0!</v>
      </c>
      <c r="P30" s="25" t="e">
        <f t="shared" si="4"/>
        <v>#DIV/0!</v>
      </c>
      <c r="Q30" s="25" t="e">
        <f>AVERAGE('Relac-Diag'!E30:F30,'Relac-Diag'!N30)</f>
        <v>#DIV/0!</v>
      </c>
      <c r="R30" s="25" t="e">
        <f>STDEVA('Relac-Diag'!E30:F30,'Relac-Diag'!N30)</f>
        <v>#DIV/0!</v>
      </c>
      <c r="S30" s="25" t="e">
        <f t="shared" si="5"/>
        <v>#DIV/0!</v>
      </c>
      <c r="T30" s="45" t="e">
        <f t="shared" si="10"/>
        <v>#DIV/0!</v>
      </c>
      <c r="U30" s="47" t="e">
        <f t="shared" si="11"/>
        <v>#DIV/0!</v>
      </c>
    </row>
    <row r="31" spans="3:21" x14ac:dyDescent="0.3">
      <c r="C31" s="84" t="s">
        <v>327</v>
      </c>
      <c r="E31" s="27" t="e">
        <f>AVERAGE('Relac-Diag'!E31:F31,'Relac-Diag'!I31)</f>
        <v>#DIV/0!</v>
      </c>
      <c r="F31" s="25" t="e">
        <f>STDEVA('Relac-Diag'!E31:F31,'Relac-Diag'!I31)</f>
        <v>#DIV/0!</v>
      </c>
      <c r="G31" s="25" t="e">
        <f t="shared" si="0"/>
        <v>#DIV/0!</v>
      </c>
      <c r="H31" s="25" t="e">
        <f>AVERAGE('Relac-Diag'!E31:F31,'Relac-Diag'!J31)</f>
        <v>#DIV/0!</v>
      </c>
      <c r="I31" s="25" t="e">
        <f>STDEVA('Relac-Diag'!E31:F31,'Relac-Diag'!J31)</f>
        <v>#DIV/0!</v>
      </c>
      <c r="J31" s="25" t="e">
        <f t="shared" si="1"/>
        <v>#DIV/0!</v>
      </c>
      <c r="K31" s="45" t="e">
        <f t="shared" si="8"/>
        <v>#DIV/0!</v>
      </c>
      <c r="L31" s="47" t="e">
        <f t="shared" si="9"/>
        <v>#DIV/0!</v>
      </c>
      <c r="N31" s="27" t="e">
        <f>AVERAGE('Relac-Diag'!E31:F31,'Relac-Diag'!M31)</f>
        <v>#DIV/0!</v>
      </c>
      <c r="O31" s="25" t="e">
        <f>STDEVA('Relac-Diag'!E31:F31,'Relac-Diag'!M31)</f>
        <v>#DIV/0!</v>
      </c>
      <c r="P31" s="25" t="e">
        <f t="shared" si="4"/>
        <v>#DIV/0!</v>
      </c>
      <c r="Q31" s="25" t="e">
        <f>AVERAGE('Relac-Diag'!E31:F31,'Relac-Diag'!N31)</f>
        <v>#DIV/0!</v>
      </c>
      <c r="R31" s="25" t="e">
        <f>STDEVA('Relac-Diag'!E31:F31,'Relac-Diag'!N31)</f>
        <v>#DIV/0!</v>
      </c>
      <c r="S31" s="25" t="e">
        <f t="shared" si="5"/>
        <v>#DIV/0!</v>
      </c>
      <c r="T31" s="45" t="e">
        <f t="shared" si="10"/>
        <v>#DIV/0!</v>
      </c>
      <c r="U31" s="47" t="e">
        <f t="shared" si="11"/>
        <v>#DIV/0!</v>
      </c>
    </row>
    <row r="32" spans="3:21" x14ac:dyDescent="0.3">
      <c r="C32" s="157" t="s">
        <v>329</v>
      </c>
      <c r="E32" s="27" t="e">
        <f>AVERAGE('Relac-Diag'!E32:F32,'Relac-Diag'!I32)</f>
        <v>#DIV/0!</v>
      </c>
      <c r="F32" s="25" t="e">
        <f>STDEVA('Relac-Diag'!E32:F32,'Relac-Diag'!I32)</f>
        <v>#DIV/0!</v>
      </c>
      <c r="G32" s="25" t="e">
        <f t="shared" si="0"/>
        <v>#DIV/0!</v>
      </c>
      <c r="H32" s="25" t="e">
        <f>AVERAGE('Relac-Diag'!E32:F32,'Relac-Diag'!J32)</f>
        <v>#DIV/0!</v>
      </c>
      <c r="I32" s="25" t="e">
        <f>STDEVA('Relac-Diag'!E32:F32,'Relac-Diag'!J32)</f>
        <v>#DIV/0!</v>
      </c>
      <c r="J32" s="25" t="e">
        <f t="shared" si="1"/>
        <v>#DIV/0!</v>
      </c>
      <c r="K32" s="45" t="e">
        <f t="shared" si="8"/>
        <v>#DIV/0!</v>
      </c>
      <c r="L32" s="47" t="e">
        <f t="shared" si="9"/>
        <v>#DIV/0!</v>
      </c>
      <c r="N32" s="27" t="e">
        <f>AVERAGE('Relac-Diag'!E32:F32,'Relac-Diag'!M32)</f>
        <v>#DIV/0!</v>
      </c>
      <c r="O32" s="25" t="e">
        <f>STDEVA('Relac-Diag'!E32:F32,'Relac-Diag'!M32)</f>
        <v>#DIV/0!</v>
      </c>
      <c r="P32" s="25" t="e">
        <f t="shared" si="4"/>
        <v>#DIV/0!</v>
      </c>
      <c r="Q32" s="25" t="e">
        <f>AVERAGE('Relac-Diag'!E32:F32,'Relac-Diag'!N32)</f>
        <v>#DIV/0!</v>
      </c>
      <c r="R32" s="25" t="e">
        <f>STDEVA('Relac-Diag'!E32:F32,'Relac-Diag'!N32)</f>
        <v>#DIV/0!</v>
      </c>
      <c r="S32" s="25" t="e">
        <f t="shared" si="5"/>
        <v>#DIV/0!</v>
      </c>
      <c r="T32" s="45" t="e">
        <f t="shared" si="10"/>
        <v>#DIV/0!</v>
      </c>
      <c r="U32" s="47" t="e">
        <f t="shared" si="11"/>
        <v>#DIV/0!</v>
      </c>
    </row>
    <row r="33" spans="3:21" x14ac:dyDescent="0.3">
      <c r="C33" s="84" t="s">
        <v>331</v>
      </c>
      <c r="E33" s="27" t="e">
        <f>AVERAGE('Relac-Diag'!E33:F33,'Relac-Diag'!I33)</f>
        <v>#DIV/0!</v>
      </c>
      <c r="F33" s="25" t="e">
        <f>STDEVA('Relac-Diag'!E33:F33,'Relac-Diag'!I33)</f>
        <v>#DIV/0!</v>
      </c>
      <c r="G33" s="25" t="e">
        <f t="shared" si="0"/>
        <v>#DIV/0!</v>
      </c>
      <c r="H33" s="25" t="e">
        <f>AVERAGE('Relac-Diag'!E33:F33,'Relac-Diag'!J33)</f>
        <v>#DIV/0!</v>
      </c>
      <c r="I33" s="25" t="e">
        <f>STDEVA('Relac-Diag'!E33:F33,'Relac-Diag'!J33)</f>
        <v>#DIV/0!</v>
      </c>
      <c r="J33" s="25" t="e">
        <f t="shared" si="1"/>
        <v>#DIV/0!</v>
      </c>
      <c r="K33" s="45" t="e">
        <f t="shared" si="8"/>
        <v>#DIV/0!</v>
      </c>
      <c r="L33" s="47" t="e">
        <f t="shared" si="9"/>
        <v>#DIV/0!</v>
      </c>
      <c r="N33" s="27" t="e">
        <f>AVERAGE('Relac-Diag'!E33:F33,'Relac-Diag'!M33)</f>
        <v>#DIV/0!</v>
      </c>
      <c r="O33" s="25" t="e">
        <f>STDEVA('Relac-Diag'!E33:F33,'Relac-Diag'!M33)</f>
        <v>#DIV/0!</v>
      </c>
      <c r="P33" s="25" t="e">
        <f t="shared" si="4"/>
        <v>#DIV/0!</v>
      </c>
      <c r="Q33" s="25" t="e">
        <f>AVERAGE('Relac-Diag'!E33:F33,'Relac-Diag'!N33)</f>
        <v>#DIV/0!</v>
      </c>
      <c r="R33" s="25" t="e">
        <f>STDEVA('Relac-Diag'!E33:F33,'Relac-Diag'!N33)</f>
        <v>#DIV/0!</v>
      </c>
      <c r="S33" s="25" t="e">
        <f t="shared" si="5"/>
        <v>#DIV/0!</v>
      </c>
      <c r="T33" s="45" t="e">
        <f t="shared" si="10"/>
        <v>#DIV/0!</v>
      </c>
      <c r="U33" s="47" t="e">
        <f t="shared" si="11"/>
        <v>#DIV/0!</v>
      </c>
    </row>
    <row r="34" spans="3:21" x14ac:dyDescent="0.3">
      <c r="C34" s="157" t="s">
        <v>333</v>
      </c>
      <c r="E34" s="27" t="e">
        <f>AVERAGE('Relac-Diag'!E34:F34,'Relac-Diag'!I34)</f>
        <v>#DIV/0!</v>
      </c>
      <c r="F34" s="25" t="e">
        <f>STDEVA('Relac-Diag'!E34:F34,'Relac-Diag'!I34)</f>
        <v>#DIV/0!</v>
      </c>
      <c r="G34" s="25" t="e">
        <f t="shared" si="0"/>
        <v>#DIV/0!</v>
      </c>
      <c r="H34" s="25" t="e">
        <f>AVERAGE('Relac-Diag'!E34:F34,'Relac-Diag'!J34)</f>
        <v>#DIV/0!</v>
      </c>
      <c r="I34" s="25" t="e">
        <f>STDEVA('Relac-Diag'!E34:F34,'Relac-Diag'!J34)</f>
        <v>#DIV/0!</v>
      </c>
      <c r="J34" s="25" t="e">
        <f t="shared" si="1"/>
        <v>#DIV/0!</v>
      </c>
      <c r="K34" s="45" t="e">
        <f t="shared" si="8"/>
        <v>#DIV/0!</v>
      </c>
      <c r="L34" s="47" t="e">
        <f t="shared" si="9"/>
        <v>#DIV/0!</v>
      </c>
      <c r="N34" s="27" t="e">
        <f>AVERAGE('Relac-Diag'!E34:F34,'Relac-Diag'!M34)</f>
        <v>#DIV/0!</v>
      </c>
      <c r="O34" s="25" t="e">
        <f>STDEVA('Relac-Diag'!E34:F34,'Relac-Diag'!M34)</f>
        <v>#DIV/0!</v>
      </c>
      <c r="P34" s="25" t="e">
        <f t="shared" si="4"/>
        <v>#DIV/0!</v>
      </c>
      <c r="Q34" s="25" t="e">
        <f>AVERAGE('Relac-Diag'!E34:F34,'Relac-Diag'!N34)</f>
        <v>#DIV/0!</v>
      </c>
      <c r="R34" s="25" t="e">
        <f>STDEVA('Relac-Diag'!E34:F34,'Relac-Diag'!N34)</f>
        <v>#DIV/0!</v>
      </c>
      <c r="S34" s="25" t="e">
        <f t="shared" si="5"/>
        <v>#DIV/0!</v>
      </c>
      <c r="T34" s="45" t="e">
        <f t="shared" si="10"/>
        <v>#DIV/0!</v>
      </c>
      <c r="U34" s="47" t="e">
        <f t="shared" si="11"/>
        <v>#DIV/0!</v>
      </c>
    </row>
    <row r="35" spans="3:21" x14ac:dyDescent="0.3">
      <c r="C35" s="84" t="s">
        <v>335</v>
      </c>
      <c r="E35" s="27" t="e">
        <f>AVERAGE('Relac-Diag'!E35:F35,'Relac-Diag'!I35)</f>
        <v>#DIV/0!</v>
      </c>
      <c r="F35" s="25" t="e">
        <f>STDEVA('Relac-Diag'!E35:F35,'Relac-Diag'!I35)</f>
        <v>#DIV/0!</v>
      </c>
      <c r="G35" s="25" t="e">
        <f t="shared" si="0"/>
        <v>#DIV/0!</v>
      </c>
      <c r="H35" s="25" t="e">
        <f>AVERAGE('Relac-Diag'!E35:F35,'Relac-Diag'!J35)</f>
        <v>#DIV/0!</v>
      </c>
      <c r="I35" s="25" t="e">
        <f>STDEVA('Relac-Diag'!E35:F35,'Relac-Diag'!J35)</f>
        <v>#DIV/0!</v>
      </c>
      <c r="J35" s="25" t="e">
        <f t="shared" si="1"/>
        <v>#DIV/0!</v>
      </c>
      <c r="K35" s="45" t="e">
        <f t="shared" si="8"/>
        <v>#DIV/0!</v>
      </c>
      <c r="L35" s="47" t="e">
        <f t="shared" si="9"/>
        <v>#DIV/0!</v>
      </c>
      <c r="N35" s="27" t="e">
        <f>AVERAGE('Relac-Diag'!E35:F35,'Relac-Diag'!M35)</f>
        <v>#DIV/0!</v>
      </c>
      <c r="O35" s="25" t="e">
        <f>STDEVA('Relac-Diag'!E35:F35,'Relac-Diag'!M35)</f>
        <v>#DIV/0!</v>
      </c>
      <c r="P35" s="25" t="e">
        <f t="shared" si="4"/>
        <v>#DIV/0!</v>
      </c>
      <c r="Q35" s="25" t="e">
        <f>AVERAGE('Relac-Diag'!E35:F35,'Relac-Diag'!N35)</f>
        <v>#DIV/0!</v>
      </c>
      <c r="R35" s="25" t="e">
        <f>STDEVA('Relac-Diag'!E35:F35,'Relac-Diag'!N35)</f>
        <v>#DIV/0!</v>
      </c>
      <c r="S35" s="25" t="e">
        <f t="shared" si="5"/>
        <v>#DIV/0!</v>
      </c>
      <c r="T35" s="45" t="e">
        <f t="shared" si="10"/>
        <v>#DIV/0!</v>
      </c>
      <c r="U35" s="47" t="e">
        <f t="shared" si="11"/>
        <v>#DIV/0!</v>
      </c>
    </row>
    <row r="36" spans="3:21" x14ac:dyDescent="0.3">
      <c r="C36" s="157" t="s">
        <v>336</v>
      </c>
      <c r="E36" s="27" t="e">
        <f>AVERAGE('Relac-Diag'!E36:F36,'Relac-Diag'!I36)</f>
        <v>#DIV/0!</v>
      </c>
      <c r="F36" s="25" t="e">
        <f>STDEVA('Relac-Diag'!E36:F36,'Relac-Diag'!I36)</f>
        <v>#DIV/0!</v>
      </c>
      <c r="G36" s="25" t="e">
        <f t="shared" si="0"/>
        <v>#DIV/0!</v>
      </c>
      <c r="H36" s="25" t="e">
        <f>AVERAGE('Relac-Diag'!E36:F36,'Relac-Diag'!J36)</f>
        <v>#DIV/0!</v>
      </c>
      <c r="I36" s="25" t="e">
        <f>STDEVA('Relac-Diag'!E36:F36,'Relac-Diag'!J36)</f>
        <v>#DIV/0!</v>
      </c>
      <c r="J36" s="25" t="e">
        <f t="shared" si="1"/>
        <v>#DIV/0!</v>
      </c>
      <c r="K36" s="45" t="e">
        <f t="shared" si="8"/>
        <v>#DIV/0!</v>
      </c>
      <c r="L36" s="47" t="e">
        <f t="shared" si="9"/>
        <v>#DIV/0!</v>
      </c>
      <c r="N36" s="27" t="e">
        <f>AVERAGE('Relac-Diag'!E36:F36,'Relac-Diag'!M36)</f>
        <v>#DIV/0!</v>
      </c>
      <c r="O36" s="25" t="e">
        <f>STDEVA('Relac-Diag'!E36:F36,'Relac-Diag'!M36)</f>
        <v>#DIV/0!</v>
      </c>
      <c r="P36" s="25" t="e">
        <f t="shared" si="4"/>
        <v>#DIV/0!</v>
      </c>
      <c r="Q36" s="25" t="e">
        <f>AVERAGE('Relac-Diag'!E36:F36,'Relac-Diag'!N36)</f>
        <v>#DIV/0!</v>
      </c>
      <c r="R36" s="25" t="e">
        <f>STDEVA('Relac-Diag'!E36:F36,'Relac-Diag'!N36)</f>
        <v>#DIV/0!</v>
      </c>
      <c r="S36" s="25" t="e">
        <f t="shared" si="5"/>
        <v>#DIV/0!</v>
      </c>
      <c r="T36" s="45" t="e">
        <f t="shared" si="10"/>
        <v>#DIV/0!</v>
      </c>
      <c r="U36" s="47" t="e">
        <f t="shared" si="11"/>
        <v>#DIV/0!</v>
      </c>
    </row>
    <row r="37" spans="3:21" x14ac:dyDescent="0.3">
      <c r="C37" s="84" t="s">
        <v>339</v>
      </c>
      <c r="E37" s="27" t="e">
        <f>AVERAGE('Relac-Diag'!E37:F37,'Relac-Diag'!I37)</f>
        <v>#DIV/0!</v>
      </c>
      <c r="F37" s="25" t="e">
        <f>STDEVA('Relac-Diag'!E37:F37,'Relac-Diag'!I37)</f>
        <v>#DIV/0!</v>
      </c>
      <c r="G37" s="25" t="e">
        <f t="shared" si="0"/>
        <v>#DIV/0!</v>
      </c>
      <c r="H37" s="25" t="e">
        <f>AVERAGE('Relac-Diag'!E37:F37,'Relac-Diag'!J37)</f>
        <v>#DIV/0!</v>
      </c>
      <c r="I37" s="25" t="e">
        <f>STDEVA('Relac-Diag'!E37:F37,'Relac-Diag'!J37)</f>
        <v>#DIV/0!</v>
      </c>
      <c r="J37" s="25" t="e">
        <f t="shared" si="1"/>
        <v>#DIV/0!</v>
      </c>
      <c r="K37" s="45" t="e">
        <f t="shared" si="8"/>
        <v>#DIV/0!</v>
      </c>
      <c r="L37" s="47" t="e">
        <f t="shared" si="9"/>
        <v>#DIV/0!</v>
      </c>
      <c r="N37" s="27" t="e">
        <f>AVERAGE('Relac-Diag'!E37:F37,'Relac-Diag'!M37)</f>
        <v>#DIV/0!</v>
      </c>
      <c r="O37" s="25" t="e">
        <f>STDEVA('Relac-Diag'!E37:F37,'Relac-Diag'!M37)</f>
        <v>#DIV/0!</v>
      </c>
      <c r="P37" s="25" t="e">
        <f t="shared" si="4"/>
        <v>#DIV/0!</v>
      </c>
      <c r="Q37" s="25" t="e">
        <f>AVERAGE('Relac-Diag'!E37:F37,'Relac-Diag'!N37)</f>
        <v>#DIV/0!</v>
      </c>
      <c r="R37" s="25" t="e">
        <f>STDEVA('Relac-Diag'!E37:F37,'Relac-Diag'!N37)</f>
        <v>#DIV/0!</v>
      </c>
      <c r="S37" s="25" t="e">
        <f t="shared" si="5"/>
        <v>#DIV/0!</v>
      </c>
      <c r="T37" s="45" t="e">
        <f t="shared" si="10"/>
        <v>#DIV/0!</v>
      </c>
      <c r="U37" s="47" t="e">
        <f t="shared" si="11"/>
        <v>#DIV/0!</v>
      </c>
    </row>
    <row r="38" spans="3:21" x14ac:dyDescent="0.3">
      <c r="C38" s="157" t="s">
        <v>341</v>
      </c>
      <c r="E38" s="27" t="e">
        <f>AVERAGE('Relac-Diag'!E38:F38,'Relac-Diag'!I38)</f>
        <v>#DIV/0!</v>
      </c>
      <c r="F38" s="25" t="e">
        <f>STDEVA('Relac-Diag'!E38:F38,'Relac-Diag'!I38)</f>
        <v>#DIV/0!</v>
      </c>
      <c r="G38" s="25" t="e">
        <f t="shared" si="0"/>
        <v>#DIV/0!</v>
      </c>
      <c r="H38" s="25" t="e">
        <f>AVERAGE('Relac-Diag'!E38:F38,'Relac-Diag'!J38)</f>
        <v>#DIV/0!</v>
      </c>
      <c r="I38" s="25" t="e">
        <f>STDEVA('Relac-Diag'!E38:F38,'Relac-Diag'!J38)</f>
        <v>#DIV/0!</v>
      </c>
      <c r="J38" s="25" t="e">
        <f t="shared" si="1"/>
        <v>#DIV/0!</v>
      </c>
      <c r="K38" s="45" t="e">
        <f t="shared" si="8"/>
        <v>#DIV/0!</v>
      </c>
      <c r="L38" s="47" t="e">
        <f t="shared" si="9"/>
        <v>#DIV/0!</v>
      </c>
      <c r="N38" s="27" t="e">
        <f>AVERAGE('Relac-Diag'!E38:F38,'Relac-Diag'!M38)</f>
        <v>#DIV/0!</v>
      </c>
      <c r="O38" s="25" t="e">
        <f>STDEVA('Relac-Diag'!E38:F38,'Relac-Diag'!M38)</f>
        <v>#DIV/0!</v>
      </c>
      <c r="P38" s="25" t="e">
        <f t="shared" si="4"/>
        <v>#DIV/0!</v>
      </c>
      <c r="Q38" s="25" t="e">
        <f>AVERAGE('Relac-Diag'!E38:F38,'Relac-Diag'!N38)</f>
        <v>#DIV/0!</v>
      </c>
      <c r="R38" s="25" t="e">
        <f>STDEVA('Relac-Diag'!E38:F38,'Relac-Diag'!N38)</f>
        <v>#DIV/0!</v>
      </c>
      <c r="S38" s="25" t="e">
        <f t="shared" si="5"/>
        <v>#DIV/0!</v>
      </c>
      <c r="T38" s="45" t="e">
        <f t="shared" si="10"/>
        <v>#DIV/0!</v>
      </c>
      <c r="U38" s="47" t="e">
        <f t="shared" si="11"/>
        <v>#DIV/0!</v>
      </c>
    </row>
    <row r="39" spans="3:21" x14ac:dyDescent="0.3">
      <c r="C39" s="84" t="s">
        <v>343</v>
      </c>
      <c r="E39" s="27" t="e">
        <f>AVERAGE('Relac-Diag'!E39:F39,'Relac-Diag'!I39)</f>
        <v>#DIV/0!</v>
      </c>
      <c r="F39" s="25" t="e">
        <f>STDEVA('Relac-Diag'!E39:F39,'Relac-Diag'!I39)</f>
        <v>#DIV/0!</v>
      </c>
      <c r="G39" s="25" t="e">
        <f t="shared" si="0"/>
        <v>#DIV/0!</v>
      </c>
      <c r="H39" s="25" t="e">
        <f>AVERAGE('Relac-Diag'!E39:F39,'Relac-Diag'!J39)</f>
        <v>#DIV/0!</v>
      </c>
      <c r="I39" s="25" t="e">
        <f>STDEVA('Relac-Diag'!E39:F39,'Relac-Diag'!J39)</f>
        <v>#DIV/0!</v>
      </c>
      <c r="J39" s="25" t="e">
        <f t="shared" si="1"/>
        <v>#DIV/0!</v>
      </c>
      <c r="K39" s="45" t="e">
        <f t="shared" si="8"/>
        <v>#DIV/0!</v>
      </c>
      <c r="L39" s="47" t="e">
        <f t="shared" si="9"/>
        <v>#DIV/0!</v>
      </c>
      <c r="N39" s="27" t="e">
        <f>AVERAGE('Relac-Diag'!E39:F39,'Relac-Diag'!M39)</f>
        <v>#DIV/0!</v>
      </c>
      <c r="O39" s="25" t="e">
        <f>STDEVA('Relac-Diag'!E39:F39,'Relac-Diag'!M39)</f>
        <v>#DIV/0!</v>
      </c>
      <c r="P39" s="25" t="e">
        <f t="shared" si="4"/>
        <v>#DIV/0!</v>
      </c>
      <c r="Q39" s="25" t="e">
        <f>AVERAGE('Relac-Diag'!E39:F39,'Relac-Diag'!N39)</f>
        <v>#DIV/0!</v>
      </c>
      <c r="R39" s="25" t="e">
        <f>STDEVA('Relac-Diag'!E39:F39,'Relac-Diag'!N39)</f>
        <v>#DIV/0!</v>
      </c>
      <c r="S39" s="25" t="e">
        <f t="shared" si="5"/>
        <v>#DIV/0!</v>
      </c>
      <c r="T39" s="45" t="e">
        <f t="shared" si="10"/>
        <v>#DIV/0!</v>
      </c>
      <c r="U39" s="47" t="e">
        <f t="shared" si="11"/>
        <v>#DIV/0!</v>
      </c>
    </row>
    <row r="40" spans="3:21" x14ac:dyDescent="0.3">
      <c r="C40" s="157" t="s">
        <v>344</v>
      </c>
      <c r="E40" s="27" t="e">
        <f>AVERAGE('Relac-Diag'!E40:F40,'Relac-Diag'!I40)</f>
        <v>#DIV/0!</v>
      </c>
      <c r="F40" s="25" t="e">
        <f>STDEVA('Relac-Diag'!E40:F40,'Relac-Diag'!I40)</f>
        <v>#DIV/0!</v>
      </c>
      <c r="G40" s="25" t="e">
        <f t="shared" si="0"/>
        <v>#DIV/0!</v>
      </c>
      <c r="H40" s="25" t="e">
        <f>AVERAGE('Relac-Diag'!E40:F40,'Relac-Diag'!J40)</f>
        <v>#DIV/0!</v>
      </c>
      <c r="I40" s="25" t="e">
        <f>STDEVA('Relac-Diag'!E40:F40,'Relac-Diag'!J40)</f>
        <v>#DIV/0!</v>
      </c>
      <c r="J40" s="25" t="e">
        <f t="shared" si="1"/>
        <v>#DIV/0!</v>
      </c>
      <c r="K40" s="45" t="e">
        <f t="shared" si="8"/>
        <v>#DIV/0!</v>
      </c>
      <c r="L40" s="47" t="e">
        <f t="shared" si="9"/>
        <v>#DIV/0!</v>
      </c>
      <c r="N40" s="27" t="e">
        <f>AVERAGE('Relac-Diag'!E40:F40,'Relac-Diag'!M40)</f>
        <v>#DIV/0!</v>
      </c>
      <c r="O40" s="25" t="e">
        <f>STDEVA('Relac-Diag'!E40:F40,'Relac-Diag'!M40)</f>
        <v>#DIV/0!</v>
      </c>
      <c r="P40" s="25" t="e">
        <f t="shared" si="4"/>
        <v>#DIV/0!</v>
      </c>
      <c r="Q40" s="25" t="e">
        <f>AVERAGE('Relac-Diag'!E40:F40,'Relac-Diag'!N40)</f>
        <v>#DIV/0!</v>
      </c>
      <c r="R40" s="25" t="e">
        <f>STDEVA('Relac-Diag'!E40:F40,'Relac-Diag'!N40)</f>
        <v>#DIV/0!</v>
      </c>
      <c r="S40" s="25" t="e">
        <f t="shared" si="5"/>
        <v>#DIV/0!</v>
      </c>
      <c r="T40" s="45" t="e">
        <f t="shared" si="10"/>
        <v>#DIV/0!</v>
      </c>
      <c r="U40" s="47" t="e">
        <f t="shared" si="11"/>
        <v>#DIV/0!</v>
      </c>
    </row>
    <row r="41" spans="3:21" x14ac:dyDescent="0.3">
      <c r="C41" s="84" t="s">
        <v>347</v>
      </c>
      <c r="E41" s="27" t="e">
        <f>AVERAGE('Relac-Diag'!E41:F41,'Relac-Diag'!I41)</f>
        <v>#DIV/0!</v>
      </c>
      <c r="F41" s="25" t="e">
        <f>STDEVA('Relac-Diag'!E41:F41,'Relac-Diag'!I41)</f>
        <v>#DIV/0!</v>
      </c>
      <c r="G41" s="25" t="e">
        <f t="shared" si="0"/>
        <v>#DIV/0!</v>
      </c>
      <c r="H41" s="25" t="e">
        <f>AVERAGE('Relac-Diag'!E41:F41,'Relac-Diag'!J41)</f>
        <v>#DIV/0!</v>
      </c>
      <c r="I41" s="25" t="e">
        <f>STDEVA('Relac-Diag'!E41:F41,'Relac-Diag'!J41)</f>
        <v>#DIV/0!</v>
      </c>
      <c r="J41" s="25" t="e">
        <f t="shared" si="1"/>
        <v>#DIV/0!</v>
      </c>
      <c r="K41" s="45" t="e">
        <f t="shared" si="8"/>
        <v>#DIV/0!</v>
      </c>
      <c r="L41" s="47" t="e">
        <f t="shared" si="9"/>
        <v>#DIV/0!</v>
      </c>
      <c r="N41" s="27" t="e">
        <f>AVERAGE('Relac-Diag'!E41:F41,'Relac-Diag'!M41)</f>
        <v>#DIV/0!</v>
      </c>
      <c r="O41" s="25" t="e">
        <f>STDEVA('Relac-Diag'!E41:F41,'Relac-Diag'!M41)</f>
        <v>#DIV/0!</v>
      </c>
      <c r="P41" s="25" t="e">
        <f t="shared" si="4"/>
        <v>#DIV/0!</v>
      </c>
      <c r="Q41" s="25" t="e">
        <f>AVERAGE('Relac-Diag'!E41:F41,'Relac-Diag'!N41)</f>
        <v>#DIV/0!</v>
      </c>
      <c r="R41" s="25" t="e">
        <f>STDEVA('Relac-Diag'!E41:F41,'Relac-Diag'!N41)</f>
        <v>#DIV/0!</v>
      </c>
      <c r="S41" s="25" t="e">
        <f t="shared" si="5"/>
        <v>#DIV/0!</v>
      </c>
      <c r="T41" s="45" t="e">
        <f t="shared" si="10"/>
        <v>#DIV/0!</v>
      </c>
      <c r="U41" s="47" t="e">
        <f t="shared" si="11"/>
        <v>#DIV/0!</v>
      </c>
    </row>
    <row r="42" spans="3:21" x14ac:dyDescent="0.3">
      <c r="C42" s="157" t="s">
        <v>352</v>
      </c>
      <c r="E42" s="27" t="e">
        <f>AVERAGE('Relac-Diag'!E42:F42,'Relac-Diag'!I42)</f>
        <v>#DIV/0!</v>
      </c>
      <c r="F42" s="25" t="e">
        <f>STDEVA('Relac-Diag'!E42:F42,'Relac-Diag'!I42)</f>
        <v>#DIV/0!</v>
      </c>
      <c r="G42" s="25" t="e">
        <f t="shared" si="0"/>
        <v>#DIV/0!</v>
      </c>
      <c r="H42" s="25" t="e">
        <f>AVERAGE('Relac-Diag'!E42:F42,'Relac-Diag'!J42)</f>
        <v>#DIV/0!</v>
      </c>
      <c r="I42" s="25" t="e">
        <f>STDEVA('Relac-Diag'!E42:F42,'Relac-Diag'!J42)</f>
        <v>#DIV/0!</v>
      </c>
      <c r="J42" s="25" t="e">
        <f t="shared" si="1"/>
        <v>#DIV/0!</v>
      </c>
      <c r="K42" s="45" t="e">
        <f t="shared" si="8"/>
        <v>#DIV/0!</v>
      </c>
      <c r="L42" s="47" t="e">
        <f t="shared" si="9"/>
        <v>#DIV/0!</v>
      </c>
      <c r="N42" s="27" t="e">
        <f>AVERAGE('Relac-Diag'!E42:F42,'Relac-Diag'!M42)</f>
        <v>#DIV/0!</v>
      </c>
      <c r="O42" s="25" t="e">
        <f>STDEVA('Relac-Diag'!E42:F42,'Relac-Diag'!M42)</f>
        <v>#DIV/0!</v>
      </c>
      <c r="P42" s="25" t="e">
        <f t="shared" si="4"/>
        <v>#DIV/0!</v>
      </c>
      <c r="Q42" s="25" t="e">
        <f>AVERAGE('Relac-Diag'!E42:F42,'Relac-Diag'!N42)</f>
        <v>#DIV/0!</v>
      </c>
      <c r="R42" s="25" t="e">
        <f>STDEVA('Relac-Diag'!E42:F42,'Relac-Diag'!N42)</f>
        <v>#DIV/0!</v>
      </c>
      <c r="S42" s="25" t="e">
        <f t="shared" si="5"/>
        <v>#DIV/0!</v>
      </c>
      <c r="T42" s="45" t="e">
        <f t="shared" si="10"/>
        <v>#DIV/0!</v>
      </c>
      <c r="U42" s="47" t="e">
        <f t="shared" si="11"/>
        <v>#DIV/0!</v>
      </c>
    </row>
    <row r="43" spans="3:21" x14ac:dyDescent="0.3">
      <c r="C43" s="84" t="s">
        <v>351</v>
      </c>
      <c r="E43" s="27" t="e">
        <f>AVERAGE('Relac-Diag'!E43:F43,'Relac-Diag'!I43)</f>
        <v>#DIV/0!</v>
      </c>
      <c r="F43" s="25" t="e">
        <f>STDEVA('Relac-Diag'!E43:F43,'Relac-Diag'!I43)</f>
        <v>#DIV/0!</v>
      </c>
      <c r="G43" s="25" t="e">
        <f t="shared" si="0"/>
        <v>#DIV/0!</v>
      </c>
      <c r="H43" s="25" t="e">
        <f>AVERAGE('Relac-Diag'!E43:F43,'Relac-Diag'!J43)</f>
        <v>#DIV/0!</v>
      </c>
      <c r="I43" s="25" t="e">
        <f>STDEVA('Relac-Diag'!E43:F43,'Relac-Diag'!J43)</f>
        <v>#DIV/0!</v>
      </c>
      <c r="J43" s="25" t="e">
        <f t="shared" si="1"/>
        <v>#DIV/0!</v>
      </c>
      <c r="K43" s="45" t="e">
        <f t="shared" si="8"/>
        <v>#DIV/0!</v>
      </c>
      <c r="L43" s="47" t="e">
        <f t="shared" si="9"/>
        <v>#DIV/0!</v>
      </c>
      <c r="N43" s="27" t="e">
        <f>AVERAGE('Relac-Diag'!E43:F43,'Relac-Diag'!M43)</f>
        <v>#DIV/0!</v>
      </c>
      <c r="O43" s="25" t="e">
        <f>STDEVA('Relac-Diag'!E43:F43,'Relac-Diag'!M43)</f>
        <v>#DIV/0!</v>
      </c>
      <c r="P43" s="25" t="e">
        <f t="shared" si="4"/>
        <v>#DIV/0!</v>
      </c>
      <c r="Q43" s="25" t="e">
        <f>AVERAGE('Relac-Diag'!E43:F43,'Relac-Diag'!N43)</f>
        <v>#DIV/0!</v>
      </c>
      <c r="R43" s="25" t="e">
        <f>STDEVA('Relac-Diag'!E43:F43,'Relac-Diag'!N43)</f>
        <v>#DIV/0!</v>
      </c>
      <c r="S43" s="25" t="e">
        <f t="shared" si="5"/>
        <v>#DIV/0!</v>
      </c>
      <c r="T43" s="45" t="e">
        <f t="shared" si="10"/>
        <v>#DIV/0!</v>
      </c>
      <c r="U43" s="47" t="e">
        <f t="shared" si="11"/>
        <v>#DIV/0!</v>
      </c>
    </row>
    <row r="44" spans="3:21" x14ac:dyDescent="0.3">
      <c r="C44" s="157" t="s">
        <v>350</v>
      </c>
      <c r="E44" s="27" t="e">
        <f>AVERAGE('Relac-Diag'!E44:F44,'Relac-Diag'!I44)</f>
        <v>#DIV/0!</v>
      </c>
      <c r="F44" s="25" t="e">
        <f>STDEVA('Relac-Diag'!E44:F44,'Relac-Diag'!I44)</f>
        <v>#DIV/0!</v>
      </c>
      <c r="G44" s="25" t="e">
        <f t="shared" si="0"/>
        <v>#DIV/0!</v>
      </c>
      <c r="H44" s="25" t="e">
        <f>AVERAGE('Relac-Diag'!E44:F44,'Relac-Diag'!J44)</f>
        <v>#DIV/0!</v>
      </c>
      <c r="I44" s="25" t="e">
        <f>STDEVA('Relac-Diag'!E44:F44,'Relac-Diag'!J44)</f>
        <v>#DIV/0!</v>
      </c>
      <c r="J44" s="25" t="e">
        <f t="shared" si="1"/>
        <v>#DIV/0!</v>
      </c>
      <c r="K44" s="45" t="e">
        <f t="shared" si="8"/>
        <v>#DIV/0!</v>
      </c>
      <c r="L44" s="47" t="e">
        <f t="shared" si="9"/>
        <v>#DIV/0!</v>
      </c>
      <c r="N44" s="27" t="e">
        <f>AVERAGE('Relac-Diag'!E44:F44,'Relac-Diag'!M44)</f>
        <v>#DIV/0!</v>
      </c>
      <c r="O44" s="25" t="e">
        <f>STDEVA('Relac-Diag'!E44:F44,'Relac-Diag'!M44)</f>
        <v>#DIV/0!</v>
      </c>
      <c r="P44" s="25" t="e">
        <f t="shared" si="4"/>
        <v>#DIV/0!</v>
      </c>
      <c r="Q44" s="25" t="e">
        <f>AVERAGE('Relac-Diag'!E44:F44,'Relac-Diag'!N44)</f>
        <v>#DIV/0!</v>
      </c>
      <c r="R44" s="25" t="e">
        <f>STDEVA('Relac-Diag'!E44:F44,'Relac-Diag'!N44)</f>
        <v>#DIV/0!</v>
      </c>
      <c r="S44" s="25" t="e">
        <f t="shared" si="5"/>
        <v>#DIV/0!</v>
      </c>
      <c r="T44" s="45" t="e">
        <f t="shared" si="10"/>
        <v>#DIV/0!</v>
      </c>
      <c r="U44" s="47" t="e">
        <f t="shared" si="11"/>
        <v>#DIV/0!</v>
      </c>
    </row>
    <row r="45" spans="3:21" x14ac:dyDescent="0.3">
      <c r="C45" s="84" t="s">
        <v>353</v>
      </c>
      <c r="E45" s="27" t="e">
        <f>AVERAGE('Relac-Diag'!E45:F45,'Relac-Diag'!I45)</f>
        <v>#DIV/0!</v>
      </c>
      <c r="F45" s="25" t="e">
        <f>STDEVA('Relac-Diag'!E45:F45,'Relac-Diag'!I45)</f>
        <v>#DIV/0!</v>
      </c>
      <c r="G45" s="25" t="e">
        <f t="shared" si="0"/>
        <v>#DIV/0!</v>
      </c>
      <c r="H45" s="25" t="e">
        <f>AVERAGE('Relac-Diag'!E45:F45,'Relac-Diag'!J45)</f>
        <v>#DIV/0!</v>
      </c>
      <c r="I45" s="25" t="e">
        <f>STDEVA('Relac-Diag'!E45:F45,'Relac-Diag'!J45)</f>
        <v>#DIV/0!</v>
      </c>
      <c r="J45" s="25" t="e">
        <f t="shared" si="1"/>
        <v>#DIV/0!</v>
      </c>
      <c r="K45" s="45" t="e">
        <f t="shared" si="8"/>
        <v>#DIV/0!</v>
      </c>
      <c r="L45" s="47" t="e">
        <f t="shared" si="9"/>
        <v>#DIV/0!</v>
      </c>
      <c r="N45" s="27" t="e">
        <f>AVERAGE('Relac-Diag'!E45:F45,'Relac-Diag'!M45)</f>
        <v>#DIV/0!</v>
      </c>
      <c r="O45" s="25" t="e">
        <f>STDEVA('Relac-Diag'!E45:F45,'Relac-Diag'!M45)</f>
        <v>#DIV/0!</v>
      </c>
      <c r="P45" s="25" t="e">
        <f t="shared" si="4"/>
        <v>#DIV/0!</v>
      </c>
      <c r="Q45" s="25" t="e">
        <f>AVERAGE('Relac-Diag'!E45:F45,'Relac-Diag'!N45)</f>
        <v>#DIV/0!</v>
      </c>
      <c r="R45" s="25" t="e">
        <f>STDEVA('Relac-Diag'!E45:F45,'Relac-Diag'!N45)</f>
        <v>#DIV/0!</v>
      </c>
      <c r="S45" s="25" t="e">
        <f t="shared" si="5"/>
        <v>#DIV/0!</v>
      </c>
      <c r="T45" s="45" t="e">
        <f t="shared" si="10"/>
        <v>#DIV/0!</v>
      </c>
      <c r="U45" s="47" t="e">
        <f t="shared" si="11"/>
        <v>#DIV/0!</v>
      </c>
    </row>
    <row r="46" spans="3:21" x14ac:dyDescent="0.3">
      <c r="C46" s="157" t="s">
        <v>354</v>
      </c>
      <c r="E46" s="27" t="e">
        <f>AVERAGE('Relac-Diag'!E46:F46,'Relac-Diag'!I46)</f>
        <v>#DIV/0!</v>
      </c>
      <c r="F46" s="25" t="e">
        <f>STDEVA('Relac-Diag'!E46:F46,'Relac-Diag'!I46)</f>
        <v>#DIV/0!</v>
      </c>
      <c r="G46" s="25" t="e">
        <f t="shared" si="0"/>
        <v>#DIV/0!</v>
      </c>
      <c r="H46" s="25" t="e">
        <f>AVERAGE('Relac-Diag'!E46:F46,'Relac-Diag'!J46)</f>
        <v>#DIV/0!</v>
      </c>
      <c r="I46" s="25" t="e">
        <f>STDEVA('Relac-Diag'!E46:F46,'Relac-Diag'!J46)</f>
        <v>#DIV/0!</v>
      </c>
      <c r="J46" s="25" t="e">
        <f t="shared" si="1"/>
        <v>#DIV/0!</v>
      </c>
      <c r="K46" s="45" t="e">
        <f t="shared" si="8"/>
        <v>#DIV/0!</v>
      </c>
      <c r="L46" s="47" t="e">
        <f t="shared" si="9"/>
        <v>#DIV/0!</v>
      </c>
      <c r="N46" s="27" t="e">
        <f>AVERAGE('Relac-Diag'!E46:F46,'Relac-Diag'!M46)</f>
        <v>#DIV/0!</v>
      </c>
      <c r="O46" s="25" t="e">
        <f>STDEVA('Relac-Diag'!E46:F46,'Relac-Diag'!M46)</f>
        <v>#DIV/0!</v>
      </c>
      <c r="P46" s="25" t="e">
        <f t="shared" si="4"/>
        <v>#DIV/0!</v>
      </c>
      <c r="Q46" s="25" t="e">
        <f>AVERAGE('Relac-Diag'!E46:F46,'Relac-Diag'!N46)</f>
        <v>#DIV/0!</v>
      </c>
      <c r="R46" s="25" t="e">
        <f>STDEVA('Relac-Diag'!E46:F46,'Relac-Diag'!N46)</f>
        <v>#DIV/0!</v>
      </c>
      <c r="S46" s="25" t="e">
        <f t="shared" si="5"/>
        <v>#DIV/0!</v>
      </c>
      <c r="T46" s="45" t="e">
        <f t="shared" si="10"/>
        <v>#DIV/0!</v>
      </c>
      <c r="U46" s="47" t="e">
        <f t="shared" si="11"/>
        <v>#DIV/0!</v>
      </c>
    </row>
    <row r="47" spans="3:21" x14ac:dyDescent="0.3">
      <c r="C47" s="84" t="s">
        <v>355</v>
      </c>
      <c r="E47" s="27" t="e">
        <f>AVERAGE('Relac-Diag'!E47:F47,'Relac-Diag'!I47)</f>
        <v>#DIV/0!</v>
      </c>
      <c r="F47" s="25" t="e">
        <f>STDEVA('Relac-Diag'!E47:F47,'Relac-Diag'!I47)</f>
        <v>#DIV/0!</v>
      </c>
      <c r="G47" s="25" t="e">
        <f t="shared" si="0"/>
        <v>#DIV/0!</v>
      </c>
      <c r="H47" s="25" t="e">
        <f>AVERAGE('Relac-Diag'!E47:F47,'Relac-Diag'!J47)</f>
        <v>#DIV/0!</v>
      </c>
      <c r="I47" s="25" t="e">
        <f>STDEVA('Relac-Diag'!E47:F47,'Relac-Diag'!J47)</f>
        <v>#DIV/0!</v>
      </c>
      <c r="J47" s="25" t="e">
        <f t="shared" si="1"/>
        <v>#DIV/0!</v>
      </c>
      <c r="K47" s="45" t="e">
        <f t="shared" si="8"/>
        <v>#DIV/0!</v>
      </c>
      <c r="L47" s="47" t="e">
        <f t="shared" si="9"/>
        <v>#DIV/0!</v>
      </c>
      <c r="N47" s="27" t="e">
        <f>AVERAGE('Relac-Diag'!E47:F47,'Relac-Diag'!M47)</f>
        <v>#DIV/0!</v>
      </c>
      <c r="O47" s="25" t="e">
        <f>STDEVA('Relac-Diag'!E47:F47,'Relac-Diag'!M47)</f>
        <v>#DIV/0!</v>
      </c>
      <c r="P47" s="25" t="e">
        <f t="shared" si="4"/>
        <v>#DIV/0!</v>
      </c>
      <c r="Q47" s="25" t="e">
        <f>AVERAGE('Relac-Diag'!E47:F47,'Relac-Diag'!N47)</f>
        <v>#DIV/0!</v>
      </c>
      <c r="R47" s="25" t="e">
        <f>STDEVA('Relac-Diag'!E47:F47,'Relac-Diag'!N47)</f>
        <v>#DIV/0!</v>
      </c>
      <c r="S47" s="25" t="e">
        <f t="shared" si="5"/>
        <v>#DIV/0!</v>
      </c>
      <c r="T47" s="45" t="e">
        <f t="shared" si="10"/>
        <v>#DIV/0!</v>
      </c>
      <c r="U47" s="47" t="e">
        <f t="shared" si="11"/>
        <v>#DIV/0!</v>
      </c>
    </row>
    <row r="48" spans="3:21" x14ac:dyDescent="0.3">
      <c r="C48" s="157" t="s">
        <v>356</v>
      </c>
      <c r="E48" s="27" t="e">
        <f>AVERAGE('Relac-Diag'!E48:F48,'Relac-Diag'!I48)</f>
        <v>#DIV/0!</v>
      </c>
      <c r="F48" s="25" t="e">
        <f>STDEVA('Relac-Diag'!E48:F48,'Relac-Diag'!I48)</f>
        <v>#DIV/0!</v>
      </c>
      <c r="G48" s="25" t="e">
        <f t="shared" si="0"/>
        <v>#DIV/0!</v>
      </c>
      <c r="H48" s="25" t="e">
        <f>AVERAGE('Relac-Diag'!E48:F48,'Relac-Diag'!J48)</f>
        <v>#DIV/0!</v>
      </c>
      <c r="I48" s="25" t="e">
        <f>STDEVA('Relac-Diag'!E48:F48,'Relac-Diag'!J48)</f>
        <v>#DIV/0!</v>
      </c>
      <c r="J48" s="25" t="e">
        <f t="shared" si="1"/>
        <v>#DIV/0!</v>
      </c>
      <c r="K48" s="45" t="e">
        <f t="shared" si="8"/>
        <v>#DIV/0!</v>
      </c>
      <c r="L48" s="47" t="e">
        <f t="shared" si="9"/>
        <v>#DIV/0!</v>
      </c>
      <c r="N48" s="27" t="e">
        <f>AVERAGE('Relac-Diag'!E48:F48,'Relac-Diag'!M48)</f>
        <v>#DIV/0!</v>
      </c>
      <c r="O48" s="25" t="e">
        <f>STDEVA('Relac-Diag'!E48:F48,'Relac-Diag'!M48)</f>
        <v>#DIV/0!</v>
      </c>
      <c r="P48" s="25" t="e">
        <f t="shared" si="4"/>
        <v>#DIV/0!</v>
      </c>
      <c r="Q48" s="25" t="e">
        <f>AVERAGE('Relac-Diag'!E48:F48,'Relac-Diag'!N48)</f>
        <v>#DIV/0!</v>
      </c>
      <c r="R48" s="25" t="e">
        <f>STDEVA('Relac-Diag'!E48:F48,'Relac-Diag'!N48)</f>
        <v>#DIV/0!</v>
      </c>
      <c r="S48" s="25" t="e">
        <f t="shared" si="5"/>
        <v>#DIV/0!</v>
      </c>
      <c r="T48" s="45" t="e">
        <f t="shared" si="10"/>
        <v>#DIV/0!</v>
      </c>
      <c r="U48" s="47" t="e">
        <f t="shared" si="11"/>
        <v>#DIV/0!</v>
      </c>
    </row>
    <row r="49" spans="3:21" x14ac:dyDescent="0.3">
      <c r="C49" s="84" t="s">
        <v>357</v>
      </c>
      <c r="E49" s="27" t="e">
        <f>AVERAGE('Relac-Diag'!E49:F49,'Relac-Diag'!I49)</f>
        <v>#DIV/0!</v>
      </c>
      <c r="F49" s="25" t="e">
        <f>STDEVA('Relac-Diag'!E49:F49,'Relac-Diag'!I49)</f>
        <v>#DIV/0!</v>
      </c>
      <c r="G49" s="25" t="e">
        <f t="shared" si="0"/>
        <v>#DIV/0!</v>
      </c>
      <c r="H49" s="25" t="e">
        <f>AVERAGE('Relac-Diag'!E49:F49,'Relac-Diag'!J49)</f>
        <v>#DIV/0!</v>
      </c>
      <c r="I49" s="25" t="e">
        <f>STDEVA('Relac-Diag'!E49:F49,'Relac-Diag'!J49)</f>
        <v>#DIV/0!</v>
      </c>
      <c r="J49" s="25" t="e">
        <f t="shared" si="1"/>
        <v>#DIV/0!</v>
      </c>
      <c r="K49" s="45" t="e">
        <f t="shared" si="8"/>
        <v>#DIV/0!</v>
      </c>
      <c r="L49" s="47" t="e">
        <f t="shared" si="9"/>
        <v>#DIV/0!</v>
      </c>
      <c r="N49" s="27" t="e">
        <f>AVERAGE('Relac-Diag'!E49:F49,'Relac-Diag'!M49)</f>
        <v>#DIV/0!</v>
      </c>
      <c r="O49" s="25" t="e">
        <f>STDEVA('Relac-Diag'!E49:F49,'Relac-Diag'!M49)</f>
        <v>#DIV/0!</v>
      </c>
      <c r="P49" s="25" t="e">
        <f t="shared" si="4"/>
        <v>#DIV/0!</v>
      </c>
      <c r="Q49" s="25" t="e">
        <f>AVERAGE('Relac-Diag'!E49:F49,'Relac-Diag'!N49)</f>
        <v>#DIV/0!</v>
      </c>
      <c r="R49" s="25" t="e">
        <f>STDEVA('Relac-Diag'!E49:F49,'Relac-Diag'!N49)</f>
        <v>#DIV/0!</v>
      </c>
      <c r="S49" s="25" t="e">
        <f t="shared" si="5"/>
        <v>#DIV/0!</v>
      </c>
      <c r="T49" s="45" t="e">
        <f t="shared" si="10"/>
        <v>#DIV/0!</v>
      </c>
      <c r="U49" s="47" t="e">
        <f t="shared" si="11"/>
        <v>#DIV/0!</v>
      </c>
    </row>
    <row r="50" spans="3:21" x14ac:dyDescent="0.3">
      <c r="C50" s="157" t="s">
        <v>358</v>
      </c>
      <c r="E50" s="27" t="e">
        <f>AVERAGE('Relac-Diag'!E50:F50,'Relac-Diag'!I50)</f>
        <v>#DIV/0!</v>
      </c>
      <c r="F50" s="25" t="e">
        <f>STDEVA('Relac-Diag'!E50:F50,'Relac-Diag'!I50)</f>
        <v>#DIV/0!</v>
      </c>
      <c r="G50" s="25" t="e">
        <f t="shared" si="0"/>
        <v>#DIV/0!</v>
      </c>
      <c r="H50" s="25" t="e">
        <f>AVERAGE('Relac-Diag'!E50:F50,'Relac-Diag'!J50)</f>
        <v>#DIV/0!</v>
      </c>
      <c r="I50" s="25" t="e">
        <f>STDEVA('Relac-Diag'!E50:F50,'Relac-Diag'!J50)</f>
        <v>#DIV/0!</v>
      </c>
      <c r="J50" s="25" t="e">
        <f t="shared" si="1"/>
        <v>#DIV/0!</v>
      </c>
      <c r="K50" s="45" t="e">
        <f t="shared" si="8"/>
        <v>#DIV/0!</v>
      </c>
      <c r="L50" s="47" t="e">
        <f t="shared" si="9"/>
        <v>#DIV/0!</v>
      </c>
      <c r="N50" s="27" t="e">
        <f>AVERAGE('Relac-Diag'!E50:F50,'Relac-Diag'!M50)</f>
        <v>#DIV/0!</v>
      </c>
      <c r="O50" s="25" t="e">
        <f>STDEVA('Relac-Diag'!E50:F50,'Relac-Diag'!M50)</f>
        <v>#DIV/0!</v>
      </c>
      <c r="P50" s="25" t="e">
        <f t="shared" si="4"/>
        <v>#DIV/0!</v>
      </c>
      <c r="Q50" s="25" t="e">
        <f>AVERAGE('Relac-Diag'!E50:F50,'Relac-Diag'!N50)</f>
        <v>#DIV/0!</v>
      </c>
      <c r="R50" s="25" t="e">
        <f>STDEVA('Relac-Diag'!E50:F50,'Relac-Diag'!N50)</f>
        <v>#DIV/0!</v>
      </c>
      <c r="S50" s="25" t="e">
        <f t="shared" si="5"/>
        <v>#DIV/0!</v>
      </c>
      <c r="T50" s="45" t="e">
        <f t="shared" si="10"/>
        <v>#DIV/0!</v>
      </c>
      <c r="U50" s="47" t="e">
        <f t="shared" si="11"/>
        <v>#DIV/0!</v>
      </c>
    </row>
    <row r="51" spans="3:21" x14ac:dyDescent="0.3">
      <c r="C51" s="84" t="s">
        <v>359</v>
      </c>
      <c r="E51" s="27" t="e">
        <f>AVERAGE('Relac-Diag'!E51:F51,'Relac-Diag'!I51)</f>
        <v>#DIV/0!</v>
      </c>
      <c r="F51" s="25" t="e">
        <f>STDEVA('Relac-Diag'!E51:F51,'Relac-Diag'!I51)</f>
        <v>#DIV/0!</v>
      </c>
      <c r="G51" s="25" t="e">
        <f t="shared" si="0"/>
        <v>#DIV/0!</v>
      </c>
      <c r="H51" s="25" t="e">
        <f>AVERAGE('Relac-Diag'!E51:F51,'Relac-Diag'!J51)</f>
        <v>#DIV/0!</v>
      </c>
      <c r="I51" s="25" t="e">
        <f>STDEVA('Relac-Diag'!E51:F51,'Relac-Diag'!J51)</f>
        <v>#DIV/0!</v>
      </c>
      <c r="J51" s="25" t="e">
        <f t="shared" si="1"/>
        <v>#DIV/0!</v>
      </c>
      <c r="K51" s="45" t="e">
        <f t="shared" si="8"/>
        <v>#DIV/0!</v>
      </c>
      <c r="L51" s="47" t="e">
        <f t="shared" si="9"/>
        <v>#DIV/0!</v>
      </c>
      <c r="N51" s="27" t="e">
        <f>AVERAGE('Relac-Diag'!E51:F51,'Relac-Diag'!M51)</f>
        <v>#DIV/0!</v>
      </c>
      <c r="O51" s="25" t="e">
        <f>STDEVA('Relac-Diag'!E51:F51,'Relac-Diag'!M51)</f>
        <v>#DIV/0!</v>
      </c>
      <c r="P51" s="25" t="e">
        <f t="shared" si="4"/>
        <v>#DIV/0!</v>
      </c>
      <c r="Q51" s="25" t="e">
        <f>AVERAGE('Relac-Diag'!E51:F51,'Relac-Diag'!N51)</f>
        <v>#DIV/0!</v>
      </c>
      <c r="R51" s="25" t="e">
        <f>STDEVA('Relac-Diag'!E51:F51,'Relac-Diag'!N51)</f>
        <v>#DIV/0!</v>
      </c>
      <c r="S51" s="25" t="e">
        <f t="shared" si="5"/>
        <v>#DIV/0!</v>
      </c>
      <c r="T51" s="45" t="e">
        <f t="shared" si="10"/>
        <v>#DIV/0!</v>
      </c>
      <c r="U51" s="47" t="e">
        <f t="shared" si="11"/>
        <v>#DIV/0!</v>
      </c>
    </row>
    <row r="52" spans="3:21" x14ac:dyDescent="0.3">
      <c r="C52" s="157" t="s">
        <v>360</v>
      </c>
      <c r="E52" s="27" t="e">
        <f>AVERAGE('Relac-Diag'!E52:F52,'Relac-Diag'!I52)</f>
        <v>#DIV/0!</v>
      </c>
      <c r="F52" s="25" t="e">
        <f>STDEVA('Relac-Diag'!E52:F52,'Relac-Diag'!I52)</f>
        <v>#DIV/0!</v>
      </c>
      <c r="G52" s="25" t="e">
        <f t="shared" si="0"/>
        <v>#DIV/0!</v>
      </c>
      <c r="H52" s="25" t="e">
        <f>AVERAGE('Relac-Diag'!E52:F52,'Relac-Diag'!J52)</f>
        <v>#DIV/0!</v>
      </c>
      <c r="I52" s="25" t="e">
        <f>STDEVA('Relac-Diag'!E52:F52,'Relac-Diag'!J52)</f>
        <v>#DIV/0!</v>
      </c>
      <c r="J52" s="25" t="e">
        <f t="shared" si="1"/>
        <v>#DIV/0!</v>
      </c>
      <c r="K52" s="45" t="e">
        <f t="shared" si="8"/>
        <v>#DIV/0!</v>
      </c>
      <c r="L52" s="47" t="e">
        <f t="shared" si="9"/>
        <v>#DIV/0!</v>
      </c>
      <c r="N52" s="27" t="e">
        <f>AVERAGE('Relac-Diag'!E52:F52,'Relac-Diag'!M52)</f>
        <v>#DIV/0!</v>
      </c>
      <c r="O52" s="25" t="e">
        <f>STDEVA('Relac-Diag'!E52:F52,'Relac-Diag'!M52)</f>
        <v>#DIV/0!</v>
      </c>
      <c r="P52" s="25" t="e">
        <f t="shared" si="4"/>
        <v>#DIV/0!</v>
      </c>
      <c r="Q52" s="25" t="e">
        <f>AVERAGE('Relac-Diag'!E52:F52,'Relac-Diag'!N52)</f>
        <v>#DIV/0!</v>
      </c>
      <c r="R52" s="25" t="e">
        <f>STDEVA('Relac-Diag'!E52:F52,'Relac-Diag'!N52)</f>
        <v>#DIV/0!</v>
      </c>
      <c r="S52" s="25" t="e">
        <f t="shared" si="5"/>
        <v>#DIV/0!</v>
      </c>
      <c r="T52" s="45" t="e">
        <f t="shared" si="10"/>
        <v>#DIV/0!</v>
      </c>
      <c r="U52" s="47" t="e">
        <f t="shared" si="11"/>
        <v>#DIV/0!</v>
      </c>
    </row>
    <row r="53" spans="3:21" x14ac:dyDescent="0.3">
      <c r="C53" s="84" t="s">
        <v>387</v>
      </c>
      <c r="E53" s="27" t="e">
        <f>AVERAGE('Relac-Diag'!E53:F53,'Relac-Diag'!I53)</f>
        <v>#DIV/0!</v>
      </c>
      <c r="F53" s="25" t="e">
        <f>STDEVA('Relac-Diag'!E53:F53,'Relac-Diag'!I53)</f>
        <v>#DIV/0!</v>
      </c>
      <c r="G53" s="25" t="e">
        <f t="shared" si="0"/>
        <v>#DIV/0!</v>
      </c>
      <c r="H53" s="25" t="e">
        <f>AVERAGE('Relac-Diag'!E53:F53,'Relac-Diag'!J53)</f>
        <v>#DIV/0!</v>
      </c>
      <c r="I53" s="25" t="e">
        <f>STDEVA('Relac-Diag'!E53:F53,'Relac-Diag'!J53)</f>
        <v>#DIV/0!</v>
      </c>
      <c r="J53" s="25" t="e">
        <f t="shared" si="1"/>
        <v>#DIV/0!</v>
      </c>
      <c r="K53" s="45" t="e">
        <f t="shared" si="8"/>
        <v>#DIV/0!</v>
      </c>
      <c r="L53" s="47" t="e">
        <f t="shared" si="9"/>
        <v>#DIV/0!</v>
      </c>
      <c r="N53" s="27" t="e">
        <f>AVERAGE('Relac-Diag'!E53:F53,'Relac-Diag'!M53)</f>
        <v>#DIV/0!</v>
      </c>
      <c r="O53" s="25" t="e">
        <f>STDEVA('Relac-Diag'!E53:F53,'Relac-Diag'!M53)</f>
        <v>#DIV/0!</v>
      </c>
      <c r="P53" s="25" t="e">
        <f t="shared" si="4"/>
        <v>#DIV/0!</v>
      </c>
      <c r="Q53" s="25" t="e">
        <f>AVERAGE('Relac-Diag'!E53:F53,'Relac-Diag'!N53)</f>
        <v>#DIV/0!</v>
      </c>
      <c r="R53" s="25" t="e">
        <f>STDEVA('Relac-Diag'!E53:F53,'Relac-Diag'!N53)</f>
        <v>#DIV/0!</v>
      </c>
      <c r="S53" s="25" t="e">
        <f t="shared" si="5"/>
        <v>#DIV/0!</v>
      </c>
      <c r="T53" s="45" t="e">
        <f t="shared" si="10"/>
        <v>#DIV/0!</v>
      </c>
      <c r="U53" s="47" t="e">
        <f t="shared" si="11"/>
        <v>#DIV/0!</v>
      </c>
    </row>
    <row r="54" spans="3:21" x14ac:dyDescent="0.3">
      <c r="C54" s="157" t="s">
        <v>266</v>
      </c>
      <c r="E54" s="27" t="e">
        <f>AVERAGE('Relac-Diag'!E54:F54,'Relac-Diag'!I54)</f>
        <v>#DIV/0!</v>
      </c>
      <c r="F54" s="25" t="e">
        <f>STDEVA('Relac-Diag'!E54:F54,'Relac-Diag'!I54)</f>
        <v>#DIV/0!</v>
      </c>
      <c r="G54" s="25" t="e">
        <f t="shared" si="0"/>
        <v>#DIV/0!</v>
      </c>
      <c r="H54" s="25" t="e">
        <f>AVERAGE('Relac-Diag'!E54:F54,'Relac-Diag'!J54)</f>
        <v>#DIV/0!</v>
      </c>
      <c r="I54" s="25" t="e">
        <f>STDEVA('Relac-Diag'!E54:F54,'Relac-Diag'!J54)</f>
        <v>#DIV/0!</v>
      </c>
      <c r="J54" s="25" t="e">
        <f t="shared" si="1"/>
        <v>#DIV/0!</v>
      </c>
      <c r="K54" s="45" t="e">
        <f t="shared" si="8"/>
        <v>#DIV/0!</v>
      </c>
      <c r="L54" s="47" t="e">
        <f t="shared" si="9"/>
        <v>#DIV/0!</v>
      </c>
      <c r="N54" s="27" t="e">
        <f>AVERAGE('Relac-Diag'!E54:F54,'Relac-Diag'!M54)</f>
        <v>#DIV/0!</v>
      </c>
      <c r="O54" s="25" t="e">
        <f>STDEVA('Relac-Diag'!E54:F54,'Relac-Diag'!M54)</f>
        <v>#DIV/0!</v>
      </c>
      <c r="P54" s="25" t="e">
        <f t="shared" si="4"/>
        <v>#DIV/0!</v>
      </c>
      <c r="Q54" s="25" t="e">
        <f>AVERAGE('Relac-Diag'!E54:F54,'Relac-Diag'!N54)</f>
        <v>#DIV/0!</v>
      </c>
      <c r="R54" s="25" t="e">
        <f>STDEVA('Relac-Diag'!E54:F54,'Relac-Diag'!N54)</f>
        <v>#DIV/0!</v>
      </c>
      <c r="S54" s="25" t="e">
        <f t="shared" si="5"/>
        <v>#DIV/0!</v>
      </c>
      <c r="T54" s="45" t="e">
        <f t="shared" si="10"/>
        <v>#DIV/0!</v>
      </c>
      <c r="U54" s="47" t="e">
        <f t="shared" si="11"/>
        <v>#DIV/0!</v>
      </c>
    </row>
    <row r="55" spans="3:21" x14ac:dyDescent="0.3">
      <c r="C55" s="84" t="s">
        <v>267</v>
      </c>
      <c r="E55" s="27" t="e">
        <f>AVERAGE('Relac-Diag'!E55:F55,'Relac-Diag'!I55)</f>
        <v>#DIV/0!</v>
      </c>
      <c r="F55" s="25" t="e">
        <f>STDEVA('Relac-Diag'!E55:F55,'Relac-Diag'!I55)</f>
        <v>#DIV/0!</v>
      </c>
      <c r="G55" s="25" t="e">
        <f t="shared" si="0"/>
        <v>#DIV/0!</v>
      </c>
      <c r="H55" s="25" t="e">
        <f>AVERAGE('Relac-Diag'!E55:F55,'Relac-Diag'!J55)</f>
        <v>#DIV/0!</v>
      </c>
      <c r="I55" s="25" t="e">
        <f>STDEVA('Relac-Diag'!E55:F55,'Relac-Diag'!J55)</f>
        <v>#DIV/0!</v>
      </c>
      <c r="J55" s="25" t="e">
        <f t="shared" si="1"/>
        <v>#DIV/0!</v>
      </c>
      <c r="K55" s="45" t="e">
        <f t="shared" si="8"/>
        <v>#DIV/0!</v>
      </c>
      <c r="L55" s="47" t="e">
        <f t="shared" si="9"/>
        <v>#DIV/0!</v>
      </c>
      <c r="N55" s="27" t="e">
        <f>AVERAGE('Relac-Diag'!E55:F55,'Relac-Diag'!M55)</f>
        <v>#DIV/0!</v>
      </c>
      <c r="O55" s="25" t="e">
        <f>STDEVA('Relac-Diag'!E55:F55,'Relac-Diag'!M55)</f>
        <v>#DIV/0!</v>
      </c>
      <c r="P55" s="25" t="e">
        <f t="shared" si="4"/>
        <v>#DIV/0!</v>
      </c>
      <c r="Q55" s="25" t="e">
        <f>AVERAGE('Relac-Diag'!E55:F55,'Relac-Diag'!N55)</f>
        <v>#DIV/0!</v>
      </c>
      <c r="R55" s="25" t="e">
        <f>STDEVA('Relac-Diag'!E55:F55,'Relac-Diag'!N55)</f>
        <v>#DIV/0!</v>
      </c>
      <c r="S55" s="25" t="e">
        <f t="shared" si="5"/>
        <v>#DIV/0!</v>
      </c>
      <c r="T55" s="45" t="e">
        <f t="shared" si="10"/>
        <v>#DIV/0!</v>
      </c>
      <c r="U55" s="47" t="e">
        <f t="shared" si="11"/>
        <v>#DIV/0!</v>
      </c>
    </row>
    <row r="56" spans="3:21" x14ac:dyDescent="0.3">
      <c r="C56" s="157" t="s">
        <v>268</v>
      </c>
      <c r="E56" s="27" t="e">
        <f>AVERAGE('Relac-Diag'!E56:F56,'Relac-Diag'!I56)</f>
        <v>#DIV/0!</v>
      </c>
      <c r="F56" s="25" t="e">
        <f>STDEVA('Relac-Diag'!E56:F56,'Relac-Diag'!I56)</f>
        <v>#DIV/0!</v>
      </c>
      <c r="G56" s="25" t="e">
        <f t="shared" si="0"/>
        <v>#DIV/0!</v>
      </c>
      <c r="H56" s="25" t="e">
        <f>AVERAGE('Relac-Diag'!E56:F56,'Relac-Diag'!J56)</f>
        <v>#DIV/0!</v>
      </c>
      <c r="I56" s="25" t="e">
        <f>STDEVA('Relac-Diag'!E56:F56,'Relac-Diag'!J56)</f>
        <v>#DIV/0!</v>
      </c>
      <c r="J56" s="25" t="e">
        <f t="shared" si="1"/>
        <v>#DIV/0!</v>
      </c>
      <c r="K56" s="45" t="e">
        <f t="shared" si="8"/>
        <v>#DIV/0!</v>
      </c>
      <c r="L56" s="47" t="e">
        <f t="shared" si="9"/>
        <v>#DIV/0!</v>
      </c>
      <c r="N56" s="27" t="e">
        <f>AVERAGE('Relac-Diag'!E56:F56,'Relac-Diag'!M56)</f>
        <v>#DIV/0!</v>
      </c>
      <c r="O56" s="25" t="e">
        <f>STDEVA('Relac-Diag'!E56:F56,'Relac-Diag'!M56)</f>
        <v>#DIV/0!</v>
      </c>
      <c r="P56" s="25" t="e">
        <f t="shared" si="4"/>
        <v>#DIV/0!</v>
      </c>
      <c r="Q56" s="25" t="e">
        <f>AVERAGE('Relac-Diag'!E56:F56,'Relac-Diag'!N56)</f>
        <v>#DIV/0!</v>
      </c>
      <c r="R56" s="25" t="e">
        <f>STDEVA('Relac-Diag'!E56:F56,'Relac-Diag'!N56)</f>
        <v>#DIV/0!</v>
      </c>
      <c r="S56" s="25" t="e">
        <f t="shared" si="5"/>
        <v>#DIV/0!</v>
      </c>
      <c r="T56" s="45" t="e">
        <f t="shared" si="10"/>
        <v>#DIV/0!</v>
      </c>
      <c r="U56" s="47" t="e">
        <f t="shared" si="11"/>
        <v>#DIV/0!</v>
      </c>
    </row>
    <row r="57" spans="3:21" x14ac:dyDescent="0.3">
      <c r="C57" s="84" t="s">
        <v>269</v>
      </c>
      <c r="E57" s="27" t="e">
        <f>AVERAGE('Relac-Diag'!E57:F57,'Relac-Diag'!I57)</f>
        <v>#DIV/0!</v>
      </c>
      <c r="F57" s="25" t="e">
        <f>STDEVA('Relac-Diag'!E57:F57,'Relac-Diag'!I57)</f>
        <v>#DIV/0!</v>
      </c>
      <c r="G57" s="25" t="e">
        <f t="shared" si="0"/>
        <v>#DIV/0!</v>
      </c>
      <c r="H57" s="25" t="e">
        <f>AVERAGE('Relac-Diag'!E57:F57,'Relac-Diag'!J57)</f>
        <v>#DIV/0!</v>
      </c>
      <c r="I57" s="25" t="e">
        <f>STDEVA('Relac-Diag'!E57:F57,'Relac-Diag'!J57)</f>
        <v>#DIV/0!</v>
      </c>
      <c r="J57" s="25" t="e">
        <f t="shared" si="1"/>
        <v>#DIV/0!</v>
      </c>
      <c r="K57" s="45" t="e">
        <f t="shared" si="8"/>
        <v>#DIV/0!</v>
      </c>
      <c r="L57" s="47" t="e">
        <f t="shared" si="9"/>
        <v>#DIV/0!</v>
      </c>
      <c r="N57" s="27" t="e">
        <f>AVERAGE('Relac-Diag'!E57:F57,'Relac-Diag'!M57)</f>
        <v>#DIV/0!</v>
      </c>
      <c r="O57" s="25" t="e">
        <f>STDEVA('Relac-Diag'!E57:F57,'Relac-Diag'!M57)</f>
        <v>#DIV/0!</v>
      </c>
      <c r="P57" s="25" t="e">
        <f t="shared" si="4"/>
        <v>#DIV/0!</v>
      </c>
      <c r="Q57" s="25" t="e">
        <f>AVERAGE('Relac-Diag'!E57:F57,'Relac-Diag'!N57)</f>
        <v>#DIV/0!</v>
      </c>
      <c r="R57" s="25" t="e">
        <f>STDEVA('Relac-Diag'!E57:F57,'Relac-Diag'!N57)</f>
        <v>#DIV/0!</v>
      </c>
      <c r="S57" s="25" t="e">
        <f t="shared" si="5"/>
        <v>#DIV/0!</v>
      </c>
      <c r="T57" s="45" t="e">
        <f t="shared" si="10"/>
        <v>#DIV/0!</v>
      </c>
      <c r="U57" s="47" t="e">
        <f t="shared" si="11"/>
        <v>#DIV/0!</v>
      </c>
    </row>
    <row r="58" spans="3:21" x14ac:dyDescent="0.3">
      <c r="C58" s="157" t="s">
        <v>270</v>
      </c>
      <c r="E58" s="27" t="e">
        <f>AVERAGE('Relac-Diag'!E58:F58,'Relac-Diag'!I58)</f>
        <v>#DIV/0!</v>
      </c>
      <c r="F58" s="25" t="e">
        <f>STDEVA('Relac-Diag'!E58:F58,'Relac-Diag'!I58)</f>
        <v>#DIV/0!</v>
      </c>
      <c r="G58" s="25" t="e">
        <f t="shared" si="0"/>
        <v>#DIV/0!</v>
      </c>
      <c r="H58" s="25" t="e">
        <f>AVERAGE('Relac-Diag'!E58:F58,'Relac-Diag'!J58)</f>
        <v>#DIV/0!</v>
      </c>
      <c r="I58" s="25" t="e">
        <f>STDEVA('Relac-Diag'!E58:F58,'Relac-Diag'!J58)</f>
        <v>#DIV/0!</v>
      </c>
      <c r="J58" s="25" t="e">
        <f t="shared" si="1"/>
        <v>#DIV/0!</v>
      </c>
      <c r="K58" s="45" t="e">
        <f t="shared" si="8"/>
        <v>#DIV/0!</v>
      </c>
      <c r="L58" s="47" t="e">
        <f t="shared" si="9"/>
        <v>#DIV/0!</v>
      </c>
      <c r="N58" s="27" t="e">
        <f>AVERAGE('Relac-Diag'!E58:F58,'Relac-Diag'!M58)</f>
        <v>#DIV/0!</v>
      </c>
      <c r="O58" s="25" t="e">
        <f>STDEVA('Relac-Diag'!E58:F58,'Relac-Diag'!M58)</f>
        <v>#DIV/0!</v>
      </c>
      <c r="P58" s="25" t="e">
        <f t="shared" si="4"/>
        <v>#DIV/0!</v>
      </c>
      <c r="Q58" s="25" t="e">
        <f>AVERAGE('Relac-Diag'!E58:F58,'Relac-Diag'!N58)</f>
        <v>#DIV/0!</v>
      </c>
      <c r="R58" s="25" t="e">
        <f>STDEVA('Relac-Diag'!E58:F58,'Relac-Diag'!N58)</f>
        <v>#DIV/0!</v>
      </c>
      <c r="S58" s="25" t="e">
        <f t="shared" si="5"/>
        <v>#DIV/0!</v>
      </c>
      <c r="T58" s="45" t="e">
        <f t="shared" si="10"/>
        <v>#DIV/0!</v>
      </c>
      <c r="U58" s="47" t="e">
        <f t="shared" si="11"/>
        <v>#DIV/0!</v>
      </c>
    </row>
    <row r="59" spans="3:21" x14ac:dyDescent="0.3">
      <c r="C59" s="84" t="s">
        <v>271</v>
      </c>
      <c r="E59" s="27" t="e">
        <f>AVERAGE('Relac-Diag'!E59:F59,'Relac-Diag'!I59)</f>
        <v>#DIV/0!</v>
      </c>
      <c r="F59" s="25" t="e">
        <f>STDEVA('Relac-Diag'!E59:F59,'Relac-Diag'!I59)</f>
        <v>#DIV/0!</v>
      </c>
      <c r="G59" s="25" t="e">
        <f t="shared" si="0"/>
        <v>#DIV/0!</v>
      </c>
      <c r="H59" s="25" t="e">
        <f>AVERAGE('Relac-Diag'!E59:F59,'Relac-Diag'!J59)</f>
        <v>#DIV/0!</v>
      </c>
      <c r="I59" s="25" t="e">
        <f>STDEVA('Relac-Diag'!E59:F59,'Relac-Diag'!J59)</f>
        <v>#DIV/0!</v>
      </c>
      <c r="J59" s="25" t="e">
        <f t="shared" si="1"/>
        <v>#DIV/0!</v>
      </c>
      <c r="K59" s="45" t="e">
        <f t="shared" si="8"/>
        <v>#DIV/0!</v>
      </c>
      <c r="L59" s="47" t="e">
        <f t="shared" si="9"/>
        <v>#DIV/0!</v>
      </c>
      <c r="N59" s="27" t="e">
        <f>AVERAGE('Relac-Diag'!E59:F59,'Relac-Diag'!M59)</f>
        <v>#DIV/0!</v>
      </c>
      <c r="O59" s="25" t="e">
        <f>STDEVA('Relac-Diag'!E59:F59,'Relac-Diag'!M59)</f>
        <v>#DIV/0!</v>
      </c>
      <c r="P59" s="25" t="e">
        <f t="shared" si="4"/>
        <v>#DIV/0!</v>
      </c>
      <c r="Q59" s="25" t="e">
        <f>AVERAGE('Relac-Diag'!E59:F59,'Relac-Diag'!N59)</f>
        <v>#DIV/0!</v>
      </c>
      <c r="R59" s="25" t="e">
        <f>STDEVA('Relac-Diag'!E59:F59,'Relac-Diag'!N59)</f>
        <v>#DIV/0!</v>
      </c>
      <c r="S59" s="25" t="e">
        <f t="shared" si="5"/>
        <v>#DIV/0!</v>
      </c>
      <c r="T59" s="45" t="e">
        <f t="shared" si="10"/>
        <v>#DIV/0!</v>
      </c>
      <c r="U59" s="47" t="e">
        <f t="shared" si="11"/>
        <v>#DIV/0!</v>
      </c>
    </row>
    <row r="60" spans="3:21" x14ac:dyDescent="0.3">
      <c r="C60" s="157" t="s">
        <v>272</v>
      </c>
      <c r="E60" s="27" t="e">
        <f>AVERAGE('Relac-Diag'!E60:F60,'Relac-Diag'!I60)</f>
        <v>#DIV/0!</v>
      </c>
      <c r="F60" s="25" t="e">
        <f>STDEVA('Relac-Diag'!E60:F60,'Relac-Diag'!I60)</f>
        <v>#DIV/0!</v>
      </c>
      <c r="G60" s="25" t="e">
        <f t="shared" si="0"/>
        <v>#DIV/0!</v>
      </c>
      <c r="H60" s="25" t="e">
        <f>AVERAGE('Relac-Diag'!E60:F60,'Relac-Diag'!J60)</f>
        <v>#DIV/0!</v>
      </c>
      <c r="I60" s="25" t="e">
        <f>STDEVA('Relac-Diag'!E60:F60,'Relac-Diag'!J60)</f>
        <v>#DIV/0!</v>
      </c>
      <c r="J60" s="25" t="e">
        <f t="shared" si="1"/>
        <v>#DIV/0!</v>
      </c>
      <c r="K60" s="45" t="e">
        <f t="shared" si="8"/>
        <v>#DIV/0!</v>
      </c>
      <c r="L60" s="47" t="e">
        <f t="shared" si="9"/>
        <v>#DIV/0!</v>
      </c>
      <c r="N60" s="27" t="e">
        <f>AVERAGE('Relac-Diag'!E60:F60,'Relac-Diag'!M60)</f>
        <v>#DIV/0!</v>
      </c>
      <c r="O60" s="25" t="e">
        <f>STDEVA('Relac-Diag'!E60:F60,'Relac-Diag'!M60)</f>
        <v>#DIV/0!</v>
      </c>
      <c r="P60" s="25" t="e">
        <f t="shared" si="4"/>
        <v>#DIV/0!</v>
      </c>
      <c r="Q60" s="25" t="e">
        <f>AVERAGE('Relac-Diag'!E60:F60,'Relac-Diag'!N60)</f>
        <v>#DIV/0!</v>
      </c>
      <c r="R60" s="25" t="e">
        <f>STDEVA('Relac-Diag'!E60:F60,'Relac-Diag'!N60)</f>
        <v>#DIV/0!</v>
      </c>
      <c r="S60" s="25" t="e">
        <f t="shared" si="5"/>
        <v>#DIV/0!</v>
      </c>
      <c r="T60" s="45" t="e">
        <f t="shared" si="10"/>
        <v>#DIV/0!</v>
      </c>
      <c r="U60" s="47" t="e">
        <f t="shared" si="11"/>
        <v>#DIV/0!</v>
      </c>
    </row>
    <row r="61" spans="3:21" x14ac:dyDescent="0.3">
      <c r="C61" s="84" t="s">
        <v>273</v>
      </c>
      <c r="E61" s="27" t="e">
        <f>AVERAGE('Relac-Diag'!E61:F61,'Relac-Diag'!I61)</f>
        <v>#DIV/0!</v>
      </c>
      <c r="F61" s="25" t="e">
        <f>STDEVA('Relac-Diag'!E61:F61,'Relac-Diag'!I61)</f>
        <v>#DIV/0!</v>
      </c>
      <c r="G61" s="25" t="e">
        <f t="shared" si="0"/>
        <v>#DIV/0!</v>
      </c>
      <c r="H61" s="25" t="e">
        <f>AVERAGE('Relac-Diag'!E61:F61,'Relac-Diag'!J61)</f>
        <v>#DIV/0!</v>
      </c>
      <c r="I61" s="25" t="e">
        <f>STDEVA('Relac-Diag'!E61:F61,'Relac-Diag'!J61)</f>
        <v>#DIV/0!</v>
      </c>
      <c r="J61" s="25" t="e">
        <f t="shared" si="1"/>
        <v>#DIV/0!</v>
      </c>
      <c r="K61" s="45" t="e">
        <f t="shared" si="8"/>
        <v>#DIV/0!</v>
      </c>
      <c r="L61" s="47" t="e">
        <f t="shared" si="9"/>
        <v>#DIV/0!</v>
      </c>
      <c r="N61" s="27" t="e">
        <f>AVERAGE('Relac-Diag'!E61:F61,'Relac-Diag'!M61)</f>
        <v>#DIV/0!</v>
      </c>
      <c r="O61" s="25" t="e">
        <f>STDEVA('Relac-Diag'!E61:F61,'Relac-Diag'!M61)</f>
        <v>#DIV/0!</v>
      </c>
      <c r="P61" s="25" t="e">
        <f t="shared" si="4"/>
        <v>#DIV/0!</v>
      </c>
      <c r="Q61" s="25" t="e">
        <f>AVERAGE('Relac-Diag'!E61:F61,'Relac-Diag'!N61)</f>
        <v>#DIV/0!</v>
      </c>
      <c r="R61" s="25" t="e">
        <f>STDEVA('Relac-Diag'!E61:F61,'Relac-Diag'!N61)</f>
        <v>#DIV/0!</v>
      </c>
      <c r="S61" s="25" t="e">
        <f t="shared" si="5"/>
        <v>#DIV/0!</v>
      </c>
      <c r="T61" s="45" t="e">
        <f t="shared" si="10"/>
        <v>#DIV/0!</v>
      </c>
      <c r="U61" s="47" t="e">
        <f t="shared" si="11"/>
        <v>#DIV/0!</v>
      </c>
    </row>
    <row r="62" spans="3:21" x14ac:dyDescent="0.3">
      <c r="C62" s="157" t="s">
        <v>274</v>
      </c>
      <c r="E62" s="27" t="e">
        <f>AVERAGE('Relac-Diag'!E62:F62,'Relac-Diag'!I62)</f>
        <v>#DIV/0!</v>
      </c>
      <c r="F62" s="25" t="e">
        <f>STDEVA('Relac-Diag'!E62:F62,'Relac-Diag'!I62)</f>
        <v>#DIV/0!</v>
      </c>
      <c r="G62" s="25" t="e">
        <f t="shared" si="0"/>
        <v>#DIV/0!</v>
      </c>
      <c r="H62" s="25" t="e">
        <f>AVERAGE('Relac-Diag'!E62:F62,'Relac-Diag'!J62)</f>
        <v>#DIV/0!</v>
      </c>
      <c r="I62" s="25" t="e">
        <f>STDEVA('Relac-Diag'!E62:F62,'Relac-Diag'!J62)</f>
        <v>#DIV/0!</v>
      </c>
      <c r="J62" s="25" t="e">
        <f t="shared" si="1"/>
        <v>#DIV/0!</v>
      </c>
      <c r="K62" s="45" t="e">
        <f t="shared" si="8"/>
        <v>#DIV/0!</v>
      </c>
      <c r="L62" s="47" t="e">
        <f t="shared" si="9"/>
        <v>#DIV/0!</v>
      </c>
      <c r="N62" s="27" t="e">
        <f>AVERAGE('Relac-Diag'!E62:F62,'Relac-Diag'!M62)</f>
        <v>#DIV/0!</v>
      </c>
      <c r="O62" s="25" t="e">
        <f>STDEVA('Relac-Diag'!E62:F62,'Relac-Diag'!M62)</f>
        <v>#DIV/0!</v>
      </c>
      <c r="P62" s="25" t="e">
        <f t="shared" si="4"/>
        <v>#DIV/0!</v>
      </c>
      <c r="Q62" s="25" t="e">
        <f>AVERAGE('Relac-Diag'!E62:F62,'Relac-Diag'!N62)</f>
        <v>#DIV/0!</v>
      </c>
      <c r="R62" s="25" t="e">
        <f>STDEVA('Relac-Diag'!E62:F62,'Relac-Diag'!N62)</f>
        <v>#DIV/0!</v>
      </c>
      <c r="S62" s="25" t="e">
        <f t="shared" si="5"/>
        <v>#DIV/0!</v>
      </c>
      <c r="T62" s="45" t="e">
        <f t="shared" si="10"/>
        <v>#DIV/0!</v>
      </c>
      <c r="U62" s="47" t="e">
        <f t="shared" si="11"/>
        <v>#DIV/0!</v>
      </c>
    </row>
    <row r="63" spans="3:21" x14ac:dyDescent="0.3">
      <c r="C63" s="84" t="s">
        <v>275</v>
      </c>
      <c r="E63" s="27" t="e">
        <f>AVERAGE('Relac-Diag'!E63:F63,'Relac-Diag'!I63)</f>
        <v>#DIV/0!</v>
      </c>
      <c r="F63" s="25" t="e">
        <f>STDEVA('Relac-Diag'!E63:F63,'Relac-Diag'!I63)</f>
        <v>#DIV/0!</v>
      </c>
      <c r="G63" s="25" t="e">
        <f t="shared" si="0"/>
        <v>#DIV/0!</v>
      </c>
      <c r="H63" s="25" t="e">
        <f>AVERAGE('Relac-Diag'!E63:F63,'Relac-Diag'!J63)</f>
        <v>#DIV/0!</v>
      </c>
      <c r="I63" s="25" t="e">
        <f>STDEVA('Relac-Diag'!E63:F63,'Relac-Diag'!J63)</f>
        <v>#DIV/0!</v>
      </c>
      <c r="J63" s="25" t="e">
        <f t="shared" si="1"/>
        <v>#DIV/0!</v>
      </c>
      <c r="K63" s="45" t="e">
        <f t="shared" si="8"/>
        <v>#DIV/0!</v>
      </c>
      <c r="L63" s="47" t="e">
        <f t="shared" si="9"/>
        <v>#DIV/0!</v>
      </c>
      <c r="N63" s="27" t="e">
        <f>AVERAGE('Relac-Diag'!E63:F63,'Relac-Diag'!M63)</f>
        <v>#DIV/0!</v>
      </c>
      <c r="O63" s="25" t="e">
        <f>STDEVA('Relac-Diag'!E63:F63,'Relac-Diag'!M63)</f>
        <v>#DIV/0!</v>
      </c>
      <c r="P63" s="25" t="e">
        <f t="shared" si="4"/>
        <v>#DIV/0!</v>
      </c>
      <c r="Q63" s="25" t="e">
        <f>AVERAGE('Relac-Diag'!E63:F63,'Relac-Diag'!N63)</f>
        <v>#DIV/0!</v>
      </c>
      <c r="R63" s="25" t="e">
        <f>STDEVA('Relac-Diag'!E63:F63,'Relac-Diag'!N63)</f>
        <v>#DIV/0!</v>
      </c>
      <c r="S63" s="25" t="e">
        <f t="shared" si="5"/>
        <v>#DIV/0!</v>
      </c>
      <c r="T63" s="45" t="e">
        <f t="shared" si="10"/>
        <v>#DIV/0!</v>
      </c>
      <c r="U63" s="47" t="e">
        <f t="shared" si="11"/>
        <v>#DIV/0!</v>
      </c>
    </row>
    <row r="64" spans="3:21" x14ac:dyDescent="0.3">
      <c r="C64" s="157" t="s">
        <v>276</v>
      </c>
      <c r="E64" s="27" t="e">
        <f>AVERAGE('Relac-Diag'!E64:F64,'Relac-Diag'!I64)</f>
        <v>#DIV/0!</v>
      </c>
      <c r="F64" s="25" t="e">
        <f>STDEVA('Relac-Diag'!E64:F64,'Relac-Diag'!I64)</f>
        <v>#DIV/0!</v>
      </c>
      <c r="G64" s="25" t="e">
        <f t="shared" si="0"/>
        <v>#DIV/0!</v>
      </c>
      <c r="H64" s="25" t="e">
        <f>AVERAGE('Relac-Diag'!E64:F64,'Relac-Diag'!J64)</f>
        <v>#DIV/0!</v>
      </c>
      <c r="I64" s="25" t="e">
        <f>STDEVA('Relac-Diag'!E64:F64,'Relac-Diag'!J64)</f>
        <v>#DIV/0!</v>
      </c>
      <c r="J64" s="25" t="e">
        <f t="shared" si="1"/>
        <v>#DIV/0!</v>
      </c>
      <c r="K64" s="45" t="e">
        <f t="shared" si="8"/>
        <v>#DIV/0!</v>
      </c>
      <c r="L64" s="47" t="e">
        <f t="shared" si="9"/>
        <v>#DIV/0!</v>
      </c>
      <c r="N64" s="27" t="e">
        <f>AVERAGE('Relac-Diag'!E64:F64,'Relac-Diag'!M64)</f>
        <v>#DIV/0!</v>
      </c>
      <c r="O64" s="25" t="e">
        <f>STDEVA('Relac-Diag'!E64:F64,'Relac-Diag'!M64)</f>
        <v>#DIV/0!</v>
      </c>
      <c r="P64" s="25" t="e">
        <f t="shared" si="4"/>
        <v>#DIV/0!</v>
      </c>
      <c r="Q64" s="25" t="e">
        <f>AVERAGE('Relac-Diag'!E64:F64,'Relac-Diag'!N64)</f>
        <v>#DIV/0!</v>
      </c>
      <c r="R64" s="25" t="e">
        <f>STDEVA('Relac-Diag'!E64:F64,'Relac-Diag'!N64)</f>
        <v>#DIV/0!</v>
      </c>
      <c r="S64" s="25" t="e">
        <f t="shared" si="5"/>
        <v>#DIV/0!</v>
      </c>
      <c r="T64" s="45" t="e">
        <f t="shared" si="10"/>
        <v>#DIV/0!</v>
      </c>
      <c r="U64" s="47" t="e">
        <f t="shared" si="11"/>
        <v>#DIV/0!</v>
      </c>
    </row>
    <row r="65" spans="3:21" x14ac:dyDescent="0.3">
      <c r="C65" s="84" t="s">
        <v>277</v>
      </c>
      <c r="E65" s="27" t="e">
        <f>AVERAGE('Relac-Diag'!E65:F65,'Relac-Diag'!I65)</f>
        <v>#DIV/0!</v>
      </c>
      <c r="F65" s="25" t="e">
        <f>STDEVA('Relac-Diag'!E65:F65,'Relac-Diag'!I65)</f>
        <v>#DIV/0!</v>
      </c>
      <c r="G65" s="25" t="e">
        <f t="shared" si="0"/>
        <v>#DIV/0!</v>
      </c>
      <c r="H65" s="25" t="e">
        <f>AVERAGE('Relac-Diag'!E65:F65,'Relac-Diag'!J65)</f>
        <v>#DIV/0!</v>
      </c>
      <c r="I65" s="25" t="e">
        <f>STDEVA('Relac-Diag'!E65:F65,'Relac-Diag'!J65)</f>
        <v>#DIV/0!</v>
      </c>
      <c r="J65" s="25" t="e">
        <f t="shared" si="1"/>
        <v>#DIV/0!</v>
      </c>
      <c r="K65" s="45" t="e">
        <f t="shared" si="8"/>
        <v>#DIV/0!</v>
      </c>
      <c r="L65" s="47" t="e">
        <f t="shared" si="9"/>
        <v>#DIV/0!</v>
      </c>
      <c r="N65" s="27" t="e">
        <f>AVERAGE('Relac-Diag'!E65:F65,'Relac-Diag'!M65)</f>
        <v>#DIV/0!</v>
      </c>
      <c r="O65" s="25" t="e">
        <f>STDEVA('Relac-Diag'!E65:F65,'Relac-Diag'!M65)</f>
        <v>#DIV/0!</v>
      </c>
      <c r="P65" s="25" t="e">
        <f t="shared" si="4"/>
        <v>#DIV/0!</v>
      </c>
      <c r="Q65" s="25" t="e">
        <f>AVERAGE('Relac-Diag'!E65:F65,'Relac-Diag'!N65)</f>
        <v>#DIV/0!</v>
      </c>
      <c r="R65" s="25" t="e">
        <f>STDEVA('Relac-Diag'!E65:F65,'Relac-Diag'!N65)</f>
        <v>#DIV/0!</v>
      </c>
      <c r="S65" s="25" t="e">
        <f t="shared" si="5"/>
        <v>#DIV/0!</v>
      </c>
      <c r="T65" s="45" t="e">
        <f t="shared" si="10"/>
        <v>#DIV/0!</v>
      </c>
      <c r="U65" s="47" t="e">
        <f t="shared" si="11"/>
        <v>#DIV/0!</v>
      </c>
    </row>
    <row r="66" spans="3:21" x14ac:dyDescent="0.3">
      <c r="C66" s="157" t="s">
        <v>278</v>
      </c>
      <c r="E66" s="27" t="e">
        <f>AVERAGE('Relac-Diag'!E66:F66,'Relac-Diag'!I66)</f>
        <v>#DIV/0!</v>
      </c>
      <c r="F66" s="25" t="e">
        <f>STDEVA('Relac-Diag'!E66:F66,'Relac-Diag'!I66)</f>
        <v>#DIV/0!</v>
      </c>
      <c r="G66" s="25" t="e">
        <f t="shared" si="0"/>
        <v>#DIV/0!</v>
      </c>
      <c r="H66" s="25" t="e">
        <f>AVERAGE('Relac-Diag'!E66:F66,'Relac-Diag'!J66)</f>
        <v>#DIV/0!</v>
      </c>
      <c r="I66" s="25" t="e">
        <f>STDEVA('Relac-Diag'!E66:F66,'Relac-Diag'!J66)</f>
        <v>#DIV/0!</v>
      </c>
      <c r="J66" s="25" t="e">
        <f t="shared" si="1"/>
        <v>#DIV/0!</v>
      </c>
      <c r="K66" s="45" t="e">
        <f t="shared" si="8"/>
        <v>#DIV/0!</v>
      </c>
      <c r="L66" s="47" t="e">
        <f t="shared" si="9"/>
        <v>#DIV/0!</v>
      </c>
      <c r="N66" s="27" t="e">
        <f>AVERAGE('Relac-Diag'!E66:F66,'Relac-Diag'!M66)</f>
        <v>#DIV/0!</v>
      </c>
      <c r="O66" s="25" t="e">
        <f>STDEVA('Relac-Diag'!E66:F66,'Relac-Diag'!M66)</f>
        <v>#DIV/0!</v>
      </c>
      <c r="P66" s="25" t="e">
        <f t="shared" si="4"/>
        <v>#DIV/0!</v>
      </c>
      <c r="Q66" s="25" t="e">
        <f>AVERAGE('Relac-Diag'!E66:F66,'Relac-Diag'!N66)</f>
        <v>#DIV/0!</v>
      </c>
      <c r="R66" s="25" t="e">
        <f>STDEVA('Relac-Diag'!E66:F66,'Relac-Diag'!N66)</f>
        <v>#DIV/0!</v>
      </c>
      <c r="S66" s="25" t="e">
        <f t="shared" si="5"/>
        <v>#DIV/0!</v>
      </c>
      <c r="T66" s="45" t="e">
        <f t="shared" si="10"/>
        <v>#DIV/0!</v>
      </c>
      <c r="U66" s="47" t="e">
        <f t="shared" si="11"/>
        <v>#DIV/0!</v>
      </c>
    </row>
    <row r="67" spans="3:21" x14ac:dyDescent="0.3">
      <c r="C67" s="84" t="s">
        <v>279</v>
      </c>
      <c r="E67" s="27" t="e">
        <f>AVERAGE('Relac-Diag'!E67:F67,'Relac-Diag'!I67)</f>
        <v>#DIV/0!</v>
      </c>
      <c r="F67" s="25" t="e">
        <f>STDEVA('Relac-Diag'!E67:F67,'Relac-Diag'!I67)</f>
        <v>#DIV/0!</v>
      </c>
      <c r="G67" s="25" t="e">
        <f t="shared" si="0"/>
        <v>#DIV/0!</v>
      </c>
      <c r="H67" s="25" t="e">
        <f>AVERAGE('Relac-Diag'!E67:F67,'Relac-Diag'!J67)</f>
        <v>#DIV/0!</v>
      </c>
      <c r="I67" s="25" t="e">
        <f>STDEVA('Relac-Diag'!E67:F67,'Relac-Diag'!J67)</f>
        <v>#DIV/0!</v>
      </c>
      <c r="J67" s="25" t="e">
        <f t="shared" si="1"/>
        <v>#DIV/0!</v>
      </c>
      <c r="K67" s="45" t="e">
        <f t="shared" si="8"/>
        <v>#DIV/0!</v>
      </c>
      <c r="L67" s="47" t="e">
        <f t="shared" si="9"/>
        <v>#DIV/0!</v>
      </c>
      <c r="N67" s="27" t="e">
        <f>AVERAGE('Relac-Diag'!E67:F67,'Relac-Diag'!M67)</f>
        <v>#DIV/0!</v>
      </c>
      <c r="O67" s="25" t="e">
        <f>STDEVA('Relac-Diag'!E67:F67,'Relac-Diag'!M67)</f>
        <v>#DIV/0!</v>
      </c>
      <c r="P67" s="25" t="e">
        <f t="shared" si="4"/>
        <v>#DIV/0!</v>
      </c>
      <c r="Q67" s="25" t="e">
        <f>AVERAGE('Relac-Diag'!E67:F67,'Relac-Diag'!N67)</f>
        <v>#DIV/0!</v>
      </c>
      <c r="R67" s="25" t="e">
        <f>STDEVA('Relac-Diag'!E67:F67,'Relac-Diag'!N67)</f>
        <v>#DIV/0!</v>
      </c>
      <c r="S67" s="25" t="e">
        <f t="shared" si="5"/>
        <v>#DIV/0!</v>
      </c>
      <c r="T67" s="45" t="e">
        <f t="shared" si="10"/>
        <v>#DIV/0!</v>
      </c>
      <c r="U67" s="47" t="e">
        <f t="shared" si="11"/>
        <v>#DIV/0!</v>
      </c>
    </row>
    <row r="68" spans="3:21" x14ac:dyDescent="0.3">
      <c r="C68" s="157" t="s">
        <v>280</v>
      </c>
      <c r="E68" s="27" t="e">
        <f>AVERAGE('Relac-Diag'!E68:F68,'Relac-Diag'!I68)</f>
        <v>#DIV/0!</v>
      </c>
      <c r="F68" s="25" t="e">
        <f>STDEVA('Relac-Diag'!E68:F68,'Relac-Diag'!I68)</f>
        <v>#DIV/0!</v>
      </c>
      <c r="G68" s="25" t="e">
        <f t="shared" si="0"/>
        <v>#DIV/0!</v>
      </c>
      <c r="H68" s="25" t="e">
        <f>AVERAGE('Relac-Diag'!E68:F68,'Relac-Diag'!J68)</f>
        <v>#DIV/0!</v>
      </c>
      <c r="I68" s="25" t="e">
        <f>STDEVA('Relac-Diag'!E68:F68,'Relac-Diag'!J68)</f>
        <v>#DIV/0!</v>
      </c>
      <c r="J68" s="25" t="e">
        <f t="shared" si="1"/>
        <v>#DIV/0!</v>
      </c>
      <c r="K68" s="45" t="e">
        <f t="shared" si="8"/>
        <v>#DIV/0!</v>
      </c>
      <c r="L68" s="47" t="e">
        <f t="shared" si="9"/>
        <v>#DIV/0!</v>
      </c>
      <c r="N68" s="27" t="e">
        <f>AVERAGE('Relac-Diag'!E68:F68,'Relac-Diag'!M68)</f>
        <v>#DIV/0!</v>
      </c>
      <c r="O68" s="25" t="e">
        <f>STDEVA('Relac-Diag'!E68:F68,'Relac-Diag'!M68)</f>
        <v>#DIV/0!</v>
      </c>
      <c r="P68" s="25" t="e">
        <f t="shared" si="4"/>
        <v>#DIV/0!</v>
      </c>
      <c r="Q68" s="25" t="e">
        <f>AVERAGE('Relac-Diag'!E68:F68,'Relac-Diag'!N68)</f>
        <v>#DIV/0!</v>
      </c>
      <c r="R68" s="25" t="e">
        <f>STDEVA('Relac-Diag'!E68:F68,'Relac-Diag'!N68)</f>
        <v>#DIV/0!</v>
      </c>
      <c r="S68" s="25" t="e">
        <f t="shared" si="5"/>
        <v>#DIV/0!</v>
      </c>
      <c r="T68" s="45" t="e">
        <f t="shared" si="10"/>
        <v>#DIV/0!</v>
      </c>
      <c r="U68" s="47" t="e">
        <f t="shared" si="11"/>
        <v>#DIV/0!</v>
      </c>
    </row>
    <row r="69" spans="3:21" x14ac:dyDescent="0.3">
      <c r="C69" s="84" t="s">
        <v>281</v>
      </c>
      <c r="E69" s="27" t="e">
        <f>AVERAGE('Relac-Diag'!E69:F69,'Relac-Diag'!I69)</f>
        <v>#DIV/0!</v>
      </c>
      <c r="F69" s="25" t="e">
        <f>STDEVA('Relac-Diag'!E69:F69,'Relac-Diag'!I69)</f>
        <v>#DIV/0!</v>
      </c>
      <c r="G69" s="25" t="e">
        <f t="shared" si="0"/>
        <v>#DIV/0!</v>
      </c>
      <c r="H69" s="25" t="e">
        <f>AVERAGE('Relac-Diag'!E69:F69,'Relac-Diag'!J69)</f>
        <v>#DIV/0!</v>
      </c>
      <c r="I69" s="25" t="e">
        <f>STDEVA('Relac-Diag'!E69:F69,'Relac-Diag'!J69)</f>
        <v>#DIV/0!</v>
      </c>
      <c r="J69" s="25" t="e">
        <f t="shared" si="1"/>
        <v>#DIV/0!</v>
      </c>
      <c r="K69" s="45" t="e">
        <f t="shared" si="8"/>
        <v>#DIV/0!</v>
      </c>
      <c r="L69" s="47" t="e">
        <f t="shared" si="9"/>
        <v>#DIV/0!</v>
      </c>
      <c r="N69" s="27" t="e">
        <f>AVERAGE('Relac-Diag'!E69:F69,'Relac-Diag'!M69)</f>
        <v>#DIV/0!</v>
      </c>
      <c r="O69" s="25" t="e">
        <f>STDEVA('Relac-Diag'!E69:F69,'Relac-Diag'!M69)</f>
        <v>#DIV/0!</v>
      </c>
      <c r="P69" s="25" t="e">
        <f t="shared" si="4"/>
        <v>#DIV/0!</v>
      </c>
      <c r="Q69" s="25" t="e">
        <f>AVERAGE('Relac-Diag'!E69:F69,'Relac-Diag'!N69)</f>
        <v>#DIV/0!</v>
      </c>
      <c r="R69" s="25" t="e">
        <f>STDEVA('Relac-Diag'!E69:F69,'Relac-Diag'!N69)</f>
        <v>#DIV/0!</v>
      </c>
      <c r="S69" s="25" t="e">
        <f t="shared" si="5"/>
        <v>#DIV/0!</v>
      </c>
      <c r="T69" s="45" t="e">
        <f t="shared" si="10"/>
        <v>#DIV/0!</v>
      </c>
      <c r="U69" s="47" t="e">
        <f t="shared" si="11"/>
        <v>#DIV/0!</v>
      </c>
    </row>
    <row r="70" spans="3:21" x14ac:dyDescent="0.3">
      <c r="C70" s="157" t="s">
        <v>282</v>
      </c>
      <c r="E70" s="27" t="e">
        <f>AVERAGE('Relac-Diag'!E70:F70,'Relac-Diag'!I70)</f>
        <v>#DIV/0!</v>
      </c>
      <c r="F70" s="25" t="e">
        <f>STDEVA('Relac-Diag'!E70:F70,'Relac-Diag'!I70)</f>
        <v>#DIV/0!</v>
      </c>
      <c r="G70" s="25" t="e">
        <f t="shared" si="0"/>
        <v>#DIV/0!</v>
      </c>
      <c r="H70" s="25" t="e">
        <f>AVERAGE('Relac-Diag'!E70:F70,'Relac-Diag'!J70)</f>
        <v>#DIV/0!</v>
      </c>
      <c r="I70" s="25" t="e">
        <f>STDEVA('Relac-Diag'!E70:F70,'Relac-Diag'!J70)</f>
        <v>#DIV/0!</v>
      </c>
      <c r="J70" s="25" t="e">
        <f t="shared" si="1"/>
        <v>#DIV/0!</v>
      </c>
      <c r="K70" s="45" t="e">
        <f t="shared" si="8"/>
        <v>#DIV/0!</v>
      </c>
      <c r="L70" s="47" t="e">
        <f t="shared" si="9"/>
        <v>#DIV/0!</v>
      </c>
      <c r="N70" s="27" t="e">
        <f>AVERAGE('Relac-Diag'!E70:F70,'Relac-Diag'!M70)</f>
        <v>#DIV/0!</v>
      </c>
      <c r="O70" s="25" t="e">
        <f>STDEVA('Relac-Diag'!E70:F70,'Relac-Diag'!M70)</f>
        <v>#DIV/0!</v>
      </c>
      <c r="P70" s="25" t="e">
        <f t="shared" si="4"/>
        <v>#DIV/0!</v>
      </c>
      <c r="Q70" s="25" t="e">
        <f>AVERAGE('Relac-Diag'!E70:F70,'Relac-Diag'!N70)</f>
        <v>#DIV/0!</v>
      </c>
      <c r="R70" s="25" t="e">
        <f>STDEVA('Relac-Diag'!E70:F70,'Relac-Diag'!N70)</f>
        <v>#DIV/0!</v>
      </c>
      <c r="S70" s="25" t="e">
        <f t="shared" si="5"/>
        <v>#DIV/0!</v>
      </c>
      <c r="T70" s="45" t="e">
        <f t="shared" si="10"/>
        <v>#DIV/0!</v>
      </c>
      <c r="U70" s="47" t="e">
        <f t="shared" si="11"/>
        <v>#DIV/0!</v>
      </c>
    </row>
    <row r="71" spans="3:21" x14ac:dyDescent="0.3">
      <c r="C71" s="84" t="s">
        <v>283</v>
      </c>
      <c r="E71" s="27" t="e">
        <f>AVERAGE('Relac-Diag'!E71:F71,'Relac-Diag'!I71)</f>
        <v>#DIV/0!</v>
      </c>
      <c r="F71" s="25" t="e">
        <f>STDEVA('Relac-Diag'!E71:F71,'Relac-Diag'!I71)</f>
        <v>#DIV/0!</v>
      </c>
      <c r="G71" s="25" t="e">
        <f t="shared" si="0"/>
        <v>#DIV/0!</v>
      </c>
      <c r="H71" s="25" t="e">
        <f>AVERAGE('Relac-Diag'!E71:F71,'Relac-Diag'!J71)</f>
        <v>#DIV/0!</v>
      </c>
      <c r="I71" s="25" t="e">
        <f>STDEVA('Relac-Diag'!E71:F71,'Relac-Diag'!J71)</f>
        <v>#DIV/0!</v>
      </c>
      <c r="J71" s="25" t="e">
        <f t="shared" si="1"/>
        <v>#DIV/0!</v>
      </c>
      <c r="K71" s="45" t="e">
        <f t="shared" si="8"/>
        <v>#DIV/0!</v>
      </c>
      <c r="L71" s="47" t="e">
        <f t="shared" si="9"/>
        <v>#DIV/0!</v>
      </c>
      <c r="N71" s="27" t="e">
        <f>AVERAGE('Relac-Diag'!E71:F71,'Relac-Diag'!M71)</f>
        <v>#DIV/0!</v>
      </c>
      <c r="O71" s="25" t="e">
        <f>STDEVA('Relac-Diag'!E71:F71,'Relac-Diag'!M71)</f>
        <v>#DIV/0!</v>
      </c>
      <c r="P71" s="25" t="e">
        <f t="shared" si="4"/>
        <v>#DIV/0!</v>
      </c>
      <c r="Q71" s="25" t="e">
        <f>AVERAGE('Relac-Diag'!E71:F71,'Relac-Diag'!N71)</f>
        <v>#DIV/0!</v>
      </c>
      <c r="R71" s="25" t="e">
        <f>STDEVA('Relac-Diag'!E71:F71,'Relac-Diag'!N71)</f>
        <v>#DIV/0!</v>
      </c>
      <c r="S71" s="25" t="e">
        <f t="shared" si="5"/>
        <v>#DIV/0!</v>
      </c>
      <c r="T71" s="45" t="e">
        <f t="shared" si="10"/>
        <v>#DIV/0!</v>
      </c>
      <c r="U71" s="47" t="e">
        <f t="shared" si="11"/>
        <v>#DIV/0!</v>
      </c>
    </row>
    <row r="72" spans="3:21" x14ac:dyDescent="0.3">
      <c r="C72" s="157" t="s">
        <v>284</v>
      </c>
      <c r="E72" s="27" t="e">
        <f>AVERAGE('Relac-Diag'!E72:F72,'Relac-Diag'!I72)</f>
        <v>#DIV/0!</v>
      </c>
      <c r="F72" s="25" t="e">
        <f>STDEVA('Relac-Diag'!E72:F72,'Relac-Diag'!I72)</f>
        <v>#DIV/0!</v>
      </c>
      <c r="G72" s="25" t="e">
        <f t="shared" si="0"/>
        <v>#DIV/0!</v>
      </c>
      <c r="H72" s="25" t="e">
        <f>AVERAGE('Relac-Diag'!E72:F72,'Relac-Diag'!J72)</f>
        <v>#DIV/0!</v>
      </c>
      <c r="I72" s="25" t="e">
        <f>STDEVA('Relac-Diag'!E72:F72,'Relac-Diag'!J72)</f>
        <v>#DIV/0!</v>
      </c>
      <c r="J72" s="25" t="e">
        <f t="shared" si="1"/>
        <v>#DIV/0!</v>
      </c>
      <c r="K72" s="45" t="e">
        <f t="shared" si="8"/>
        <v>#DIV/0!</v>
      </c>
      <c r="L72" s="47" t="e">
        <f t="shared" si="9"/>
        <v>#DIV/0!</v>
      </c>
      <c r="N72" s="27" t="e">
        <f>AVERAGE('Relac-Diag'!E72:F72,'Relac-Diag'!M72)</f>
        <v>#DIV/0!</v>
      </c>
      <c r="O72" s="25" t="e">
        <f>STDEVA('Relac-Diag'!E72:F72,'Relac-Diag'!M72)</f>
        <v>#DIV/0!</v>
      </c>
      <c r="P72" s="25" t="e">
        <f t="shared" si="4"/>
        <v>#DIV/0!</v>
      </c>
      <c r="Q72" s="25" t="e">
        <f>AVERAGE('Relac-Diag'!E72:F72,'Relac-Diag'!N72)</f>
        <v>#DIV/0!</v>
      </c>
      <c r="R72" s="25" t="e">
        <f>STDEVA('Relac-Diag'!E72:F72,'Relac-Diag'!N72)</f>
        <v>#DIV/0!</v>
      </c>
      <c r="S72" s="25" t="e">
        <f t="shared" si="5"/>
        <v>#DIV/0!</v>
      </c>
      <c r="T72" s="45" t="e">
        <f t="shared" si="10"/>
        <v>#DIV/0!</v>
      </c>
      <c r="U72" s="47" t="e">
        <f t="shared" si="11"/>
        <v>#DIV/0!</v>
      </c>
    </row>
    <row r="73" spans="3:21" x14ac:dyDescent="0.3">
      <c r="C73" s="84" t="s">
        <v>285</v>
      </c>
      <c r="E73" s="27" t="e">
        <f>AVERAGE('Relac-Diag'!E73:F73,'Relac-Diag'!I73)</f>
        <v>#DIV/0!</v>
      </c>
      <c r="F73" s="25" t="e">
        <f>STDEVA('Relac-Diag'!E73:F73,'Relac-Diag'!I73)</f>
        <v>#DIV/0!</v>
      </c>
      <c r="G73" s="25" t="e">
        <f t="shared" si="0"/>
        <v>#DIV/0!</v>
      </c>
      <c r="H73" s="25" t="e">
        <f>AVERAGE('Relac-Diag'!E73:F73,'Relac-Diag'!J73)</f>
        <v>#DIV/0!</v>
      </c>
      <c r="I73" s="25" t="e">
        <f>STDEVA('Relac-Diag'!E73:F73,'Relac-Diag'!J73)</f>
        <v>#DIV/0!</v>
      </c>
      <c r="J73" s="25" t="e">
        <f t="shared" si="1"/>
        <v>#DIV/0!</v>
      </c>
      <c r="K73" s="45" t="e">
        <f t="shared" si="8"/>
        <v>#DIV/0!</v>
      </c>
      <c r="L73" s="47" t="e">
        <f t="shared" si="9"/>
        <v>#DIV/0!</v>
      </c>
      <c r="N73" s="27" t="e">
        <f>AVERAGE('Relac-Diag'!E73:F73,'Relac-Diag'!M73)</f>
        <v>#DIV/0!</v>
      </c>
      <c r="O73" s="25" t="e">
        <f>STDEVA('Relac-Diag'!E73:F73,'Relac-Diag'!M73)</f>
        <v>#DIV/0!</v>
      </c>
      <c r="P73" s="25" t="e">
        <f t="shared" si="4"/>
        <v>#DIV/0!</v>
      </c>
      <c r="Q73" s="25" t="e">
        <f>AVERAGE('Relac-Diag'!E73:F73,'Relac-Diag'!N73)</f>
        <v>#DIV/0!</v>
      </c>
      <c r="R73" s="25" t="e">
        <f>STDEVA('Relac-Diag'!E73:F73,'Relac-Diag'!N73)</f>
        <v>#DIV/0!</v>
      </c>
      <c r="S73" s="25" t="e">
        <f t="shared" si="5"/>
        <v>#DIV/0!</v>
      </c>
      <c r="T73" s="45" t="e">
        <f t="shared" si="10"/>
        <v>#DIV/0!</v>
      </c>
      <c r="U73" s="47" t="e">
        <f t="shared" si="11"/>
        <v>#DIV/0!</v>
      </c>
    </row>
    <row r="74" spans="3:21" ht="15" thickBot="1" x14ac:dyDescent="0.35">
      <c r="C74" s="157" t="s">
        <v>286</v>
      </c>
      <c r="E74" s="29" t="e">
        <f>AVERAGE('Relac-Diag'!E74:F74,'Relac-Diag'!I74)</f>
        <v>#DIV/0!</v>
      </c>
      <c r="F74" s="33" t="e">
        <f>STDEVA('Relac-Diag'!E74:F74,'Relac-Diag'!I74)</f>
        <v>#DIV/0!</v>
      </c>
      <c r="G74" s="33" t="e">
        <f t="shared" ref="G74" si="12">(F74/E74)*100</f>
        <v>#DIV/0!</v>
      </c>
      <c r="H74" s="33" t="e">
        <f>AVERAGE('Relac-Diag'!E74:F74,'Relac-Diag'!J74)</f>
        <v>#DIV/0!</v>
      </c>
      <c r="I74" s="33" t="e">
        <f>STDEVA('Relac-Diag'!E74:F74,'Relac-Diag'!J74)</f>
        <v>#DIV/0!</v>
      </c>
      <c r="J74" s="33" t="e">
        <f t="shared" ref="J74" si="13">(I74/H74)*100</f>
        <v>#DIV/0!</v>
      </c>
      <c r="K74" s="103" t="e">
        <f t="shared" si="8"/>
        <v>#DIV/0!</v>
      </c>
      <c r="L74" s="48" t="e">
        <f t="shared" si="9"/>
        <v>#DIV/0!</v>
      </c>
      <c r="N74" s="29" t="e">
        <f>AVERAGE('Relac-Diag'!E74:F74,'Relac-Diag'!M74)</f>
        <v>#DIV/0!</v>
      </c>
      <c r="O74" s="33" t="e">
        <f>STDEVA('Relac-Diag'!E74:F74,'Relac-Diag'!M74)</f>
        <v>#DIV/0!</v>
      </c>
      <c r="P74" s="33" t="e">
        <f t="shared" ref="P74" si="14">(O74/N74)*100</f>
        <v>#DIV/0!</v>
      </c>
      <c r="Q74" s="33" t="e">
        <f>AVERAGE('Relac-Diag'!E74:F74,'Relac-Diag'!N74)</f>
        <v>#DIV/0!</v>
      </c>
      <c r="R74" s="33" t="e">
        <f>STDEVA('Relac-Diag'!E74:F74,'Relac-Diag'!N74)</f>
        <v>#DIV/0!</v>
      </c>
      <c r="S74" s="33" t="e">
        <f t="shared" ref="S74" si="15">(R74/Q74)*100</f>
        <v>#DIV/0!</v>
      </c>
      <c r="T74" s="103" t="e">
        <f t="shared" si="10"/>
        <v>#DIV/0!</v>
      </c>
      <c r="U74" s="48" t="e">
        <f t="shared" si="11"/>
        <v>#DIV/0!</v>
      </c>
    </row>
    <row r="76" spans="3:21" x14ac:dyDescent="0.3">
      <c r="C76" s="34" t="s">
        <v>53</v>
      </c>
      <c r="K76" s="49">
        <f>COUNTIF(K9:K74,"IGUAL")</f>
        <v>1</v>
      </c>
      <c r="L76" s="49">
        <f>COUNTIF(L9:L74,"IGUAL")</f>
        <v>1</v>
      </c>
      <c r="T76" s="49">
        <f>COUNTIF(T9:T74,"IGUAL")</f>
        <v>3</v>
      </c>
      <c r="U76" s="49">
        <f>COUNTIF(U9:U74,"IGUAL")</f>
        <v>3</v>
      </c>
    </row>
    <row r="77" spans="3:21" x14ac:dyDescent="0.3">
      <c r="C77" s="34" t="s">
        <v>54</v>
      </c>
      <c r="K77" s="49">
        <f>COUNTIF(K9:K74,"DIFERENTES")</f>
        <v>0</v>
      </c>
      <c r="L77" s="49">
        <f>COUNTIF(L9:L74,"DIFERENTES")</f>
        <v>0</v>
      </c>
      <c r="T77" s="49">
        <f>COUNTIF(T9:T74,"DIFERENTES")</f>
        <v>0</v>
      </c>
      <c r="U77" s="49">
        <f>COUNTIF(U9:U74,"DIFERENTES")</f>
        <v>0</v>
      </c>
    </row>
  </sheetData>
  <sheetProtection algorithmName="SHA-512" hashValue="iQU2gPDKEkGGPoUlVdA/4MIpmdo8ABUf68wm4E59S7wNwKsBT/wWhABjQvR+9+qq9H1UAyPqGjLpTpn2WJVDNA==" saltValue="3lxL5ZEZBpWxCApAiG9qsg==" spinCount="100000" sheet="1" objects="1" scenarios="1"/>
  <mergeCells count="13">
    <mergeCell ref="D2:N4"/>
    <mergeCell ref="E7:G7"/>
    <mergeCell ref="N6:S6"/>
    <mergeCell ref="E6:J6"/>
    <mergeCell ref="H7:J7"/>
    <mergeCell ref="K6:L6"/>
    <mergeCell ref="K7:K8"/>
    <mergeCell ref="L7:L8"/>
    <mergeCell ref="T6:U6"/>
    <mergeCell ref="N7:P7"/>
    <mergeCell ref="Q7:S7"/>
    <mergeCell ref="T7:T8"/>
    <mergeCell ref="U7:U8"/>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showGridLines="0" topLeftCell="A10" workbookViewId="0">
      <selection activeCell="J18" sqref="J18"/>
    </sheetView>
  </sheetViews>
  <sheetFormatPr baseColWidth="10" defaultRowHeight="14.4" x14ac:dyDescent="0.3"/>
  <cols>
    <col min="1" max="1" width="3.109375" customWidth="1"/>
    <col min="2" max="2" width="5.33203125" customWidth="1"/>
    <col min="3" max="3" width="14" customWidth="1"/>
    <col min="4" max="4" width="30.6640625" customWidth="1"/>
    <col min="5" max="5" width="22.44140625" customWidth="1"/>
    <col min="6" max="6" width="5" customWidth="1"/>
    <col min="7" max="7" width="28.6640625" customWidth="1"/>
    <col min="8" max="8" width="24.5546875" customWidth="1"/>
  </cols>
  <sheetData>
    <row r="1" spans="1:13" s="110" customFormat="1" ht="15" customHeight="1" x14ac:dyDescent="0.3">
      <c r="A1" s="225"/>
      <c r="B1" s="302"/>
      <c r="C1" s="302"/>
      <c r="D1" s="303"/>
      <c r="E1" s="308" t="s">
        <v>431</v>
      </c>
      <c r="F1" s="309"/>
      <c r="G1" s="309"/>
      <c r="H1" s="309"/>
      <c r="I1" s="310"/>
    </row>
    <row r="2" spans="1:13" s="110" customFormat="1" ht="30.75" customHeight="1" thickBot="1" x14ac:dyDescent="0.35">
      <c r="A2" s="226"/>
      <c r="B2" s="304"/>
      <c r="C2" s="304"/>
      <c r="D2" s="305"/>
      <c r="E2" s="311"/>
      <c r="F2" s="312"/>
      <c r="G2" s="312"/>
      <c r="H2" s="312"/>
      <c r="I2" s="313"/>
    </row>
    <row r="3" spans="1:13" s="110" customFormat="1" ht="15" customHeight="1" x14ac:dyDescent="0.25">
      <c r="A3" s="226"/>
      <c r="B3" s="304"/>
      <c r="C3" s="304"/>
      <c r="D3" s="305"/>
      <c r="E3" s="127" t="s">
        <v>424</v>
      </c>
      <c r="F3" s="130"/>
      <c r="G3" s="130"/>
      <c r="H3" s="130"/>
      <c r="I3" s="131"/>
    </row>
    <row r="4" spans="1:13" s="110" customFormat="1" ht="15" customHeight="1" x14ac:dyDescent="0.25">
      <c r="A4" s="226"/>
      <c r="B4" s="304"/>
      <c r="C4" s="304"/>
      <c r="D4" s="305"/>
      <c r="E4" s="128" t="s">
        <v>425</v>
      </c>
      <c r="F4" s="132"/>
      <c r="G4" s="132"/>
      <c r="H4" s="132"/>
      <c r="I4" s="133"/>
    </row>
    <row r="5" spans="1:13" s="110" customFormat="1" ht="15" thickBot="1" x14ac:dyDescent="0.3">
      <c r="A5" s="227"/>
      <c r="B5" s="306"/>
      <c r="C5" s="306"/>
      <c r="D5" s="307"/>
      <c r="E5" s="129" t="s">
        <v>426</v>
      </c>
      <c r="F5" s="134"/>
      <c r="G5" s="134"/>
      <c r="H5" s="134"/>
      <c r="I5" s="135"/>
    </row>
    <row r="7" spans="1:13" ht="15" customHeight="1" x14ac:dyDescent="0.3">
      <c r="D7" s="274" t="s">
        <v>422</v>
      </c>
      <c r="E7" s="274"/>
      <c r="F7" s="274"/>
      <c r="G7" s="274"/>
      <c r="H7" s="6"/>
      <c r="I7" s="110"/>
      <c r="J7" s="110"/>
      <c r="K7" s="110"/>
      <c r="L7" s="110"/>
      <c r="M7" s="110"/>
    </row>
    <row r="8" spans="1:13" ht="32.25" customHeight="1" x14ac:dyDescent="0.3">
      <c r="D8" s="274"/>
      <c r="E8" s="274"/>
      <c r="F8" s="274"/>
      <c r="G8" s="274"/>
      <c r="H8" s="6"/>
      <c r="I8" s="110"/>
      <c r="J8" s="110"/>
      <c r="K8" s="110"/>
      <c r="L8" s="110"/>
      <c r="M8" s="110"/>
    </row>
    <row r="9" spans="1:13" ht="26.25" customHeight="1" x14ac:dyDescent="0.3">
      <c r="D9" s="274"/>
      <c r="E9" s="274"/>
      <c r="F9" s="274"/>
      <c r="G9" s="274"/>
      <c r="H9" s="7"/>
      <c r="I9" s="110"/>
      <c r="J9" s="110"/>
      <c r="K9" s="110"/>
      <c r="L9" s="110"/>
      <c r="M9" s="110"/>
    </row>
    <row r="10" spans="1:13" ht="20.25" customHeight="1" x14ac:dyDescent="0.3">
      <c r="D10" s="7"/>
      <c r="E10" s="7"/>
      <c r="F10" s="7"/>
      <c r="G10" s="7"/>
      <c r="H10" s="7"/>
      <c r="I10" s="110"/>
      <c r="J10" s="110"/>
      <c r="K10" s="110"/>
      <c r="L10" s="110"/>
      <c r="M10" s="110"/>
    </row>
    <row r="11" spans="1:13" ht="15" thickBot="1" x14ac:dyDescent="0.35">
      <c r="I11" s="110"/>
      <c r="J11" s="110"/>
      <c r="K11" s="110"/>
      <c r="L11" s="110"/>
      <c r="M11" s="110"/>
    </row>
    <row r="12" spans="1:13" ht="26.4" thickBot="1" x14ac:dyDescent="0.55000000000000004">
      <c r="D12" s="38" t="s">
        <v>56</v>
      </c>
      <c r="E12" s="50" t="str">
        <f>IF('Coef-Var'!K77=0,"NO HAY DIFERENCIA","HAY DIFERENCIA")</f>
        <v>NO HAY DIFERENCIA</v>
      </c>
      <c r="G12" s="38" t="s">
        <v>58</v>
      </c>
      <c r="H12" s="50" t="str">
        <f>IF('Coef-Var'!T77=0,"NO HAY DIFERENCIA","HAY DIFERENCIA")</f>
        <v>NO HAY DIFERENCIA</v>
      </c>
    </row>
    <row r="13" spans="1:13" ht="26.4" thickBot="1" x14ac:dyDescent="0.55000000000000004">
      <c r="D13" s="39" t="s">
        <v>57</v>
      </c>
      <c r="E13" s="50" t="str">
        <f>IF('Coef-Var'!L77=0,"NO HAY DIFERENCIA","HAY DIFERENCIA")</f>
        <v>NO HAY DIFERENCIA</v>
      </c>
      <c r="G13" s="39" t="s">
        <v>59</v>
      </c>
      <c r="H13" s="50" t="str">
        <f>IF('Coef-Var'!OU77=0,"NO HAY DIFERENCIA","HAY DIFERENCIA")</f>
        <v>NO HAY DIFERENCIA</v>
      </c>
    </row>
    <row r="14" spans="1:13" ht="15" thickBot="1" x14ac:dyDescent="0.35"/>
    <row r="15" spans="1:13" ht="16.5" customHeight="1" thickBot="1" x14ac:dyDescent="0.35">
      <c r="E15" s="104" t="s">
        <v>389</v>
      </c>
      <c r="F15" s="323" t="s">
        <v>401</v>
      </c>
      <c r="G15" s="324"/>
    </row>
    <row r="16" spans="1:13" x14ac:dyDescent="0.3">
      <c r="E16" s="320" t="s">
        <v>388</v>
      </c>
      <c r="F16" s="314" t="s">
        <v>402</v>
      </c>
      <c r="G16" s="315"/>
    </row>
    <row r="17" spans="5:7" x14ac:dyDescent="0.3">
      <c r="E17" s="321"/>
      <c r="F17" s="316" t="s">
        <v>403</v>
      </c>
      <c r="G17" s="317"/>
    </row>
    <row r="18" spans="5:7" ht="15" thickBot="1" x14ac:dyDescent="0.35">
      <c r="E18" s="322"/>
      <c r="F18" s="318" t="s">
        <v>404</v>
      </c>
      <c r="G18" s="319"/>
    </row>
  </sheetData>
  <sheetProtection algorithmName="SHA-512" hashValue="uC4fRigMDRxGnWC+vbGK1ldd7E0J0N8PXDBGCz7+sfKE9ypQYmI9YBGYJzD1tf6ZJQHHcIhDoyR12WleNNB/NA==" saltValue="QrsByy6BIY1QeDoSkxhUow==" spinCount="100000" sheet="1" objects="1" scenarios="1"/>
  <mergeCells count="8">
    <mergeCell ref="A1:D5"/>
    <mergeCell ref="E1:I2"/>
    <mergeCell ref="F16:G16"/>
    <mergeCell ref="F17:G17"/>
    <mergeCell ref="F18:G18"/>
    <mergeCell ref="E16:E18"/>
    <mergeCell ref="D7:G9"/>
    <mergeCell ref="F15:G15"/>
  </mergeCells>
  <pageMargins left="0.7" right="0.7" top="0.75" bottom="0.75" header="0.3" footer="0.3"/>
  <pageSetup scale="6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47"/>
  <sheetViews>
    <sheetView showGridLines="0" zoomScale="70" zoomScaleNormal="70" workbookViewId="0">
      <selection activeCell="L10" sqref="L10"/>
    </sheetView>
  </sheetViews>
  <sheetFormatPr baseColWidth="10" defaultRowHeight="14.4" x14ac:dyDescent="0.3"/>
  <cols>
    <col min="6" max="6" width="15.5546875" customWidth="1"/>
    <col min="11" max="11" width="23.5546875" customWidth="1"/>
  </cols>
  <sheetData>
    <row r="2" spans="2:13" ht="15" customHeight="1" x14ac:dyDescent="0.3">
      <c r="B2" s="327" t="s">
        <v>457</v>
      </c>
      <c r="C2" s="327"/>
      <c r="D2" s="327"/>
      <c r="E2" s="327"/>
      <c r="F2" s="327"/>
      <c r="G2" s="327"/>
      <c r="H2" s="327"/>
      <c r="I2" s="327"/>
      <c r="J2" s="327"/>
      <c r="K2" s="327"/>
    </row>
    <row r="3" spans="2:13" ht="15" customHeight="1" x14ac:dyDescent="0.3">
      <c r="B3" s="327"/>
      <c r="C3" s="327"/>
      <c r="D3" s="327"/>
      <c r="E3" s="327"/>
      <c r="F3" s="327"/>
      <c r="G3" s="327"/>
      <c r="H3" s="327"/>
      <c r="I3" s="327"/>
      <c r="J3" s="327"/>
      <c r="K3" s="327"/>
    </row>
    <row r="4" spans="2:13" x14ac:dyDescent="0.3">
      <c r="B4" s="327"/>
      <c r="C4" s="327"/>
      <c r="D4" s="327"/>
      <c r="E4" s="327"/>
      <c r="F4" s="327"/>
      <c r="G4" s="327"/>
      <c r="H4" s="327"/>
      <c r="I4" s="327"/>
      <c r="J4" s="327"/>
      <c r="K4" s="327"/>
    </row>
    <row r="5" spans="2:13" ht="34.5" customHeight="1" x14ac:dyDescent="0.3">
      <c r="B5" s="327"/>
      <c r="C5" s="327"/>
      <c r="D5" s="327"/>
      <c r="E5" s="327"/>
      <c r="F5" s="327"/>
      <c r="G5" s="327"/>
      <c r="H5" s="327"/>
      <c r="I5" s="327"/>
      <c r="J5" s="327"/>
      <c r="K5" s="327"/>
    </row>
    <row r="6" spans="2:13" ht="34.5" customHeight="1" x14ac:dyDescent="0.3">
      <c r="B6" s="23"/>
      <c r="C6" s="23"/>
      <c r="D6" s="23"/>
      <c r="E6" s="23"/>
      <c r="F6" s="23"/>
      <c r="G6" s="23"/>
      <c r="H6" s="23"/>
      <c r="I6" s="23"/>
      <c r="J6" s="22"/>
      <c r="K6" s="22"/>
    </row>
    <row r="7" spans="2:13" ht="19.5" customHeight="1" x14ac:dyDescent="0.3">
      <c r="B7" s="23"/>
      <c r="C7" s="23"/>
      <c r="D7" s="23"/>
      <c r="E7" s="23"/>
      <c r="F7" s="23"/>
      <c r="G7" s="23"/>
      <c r="H7" s="23"/>
      <c r="I7" s="23"/>
      <c r="J7" s="22"/>
      <c r="K7" s="22"/>
    </row>
    <row r="8" spans="2:13" ht="15" thickBot="1" x14ac:dyDescent="0.35"/>
    <row r="9" spans="2:13" ht="15" thickBot="1" x14ac:dyDescent="0.35">
      <c r="B9" s="123" t="s">
        <v>18</v>
      </c>
      <c r="C9" s="124" t="s">
        <v>19</v>
      </c>
      <c r="D9" s="124" t="s">
        <v>20</v>
      </c>
      <c r="E9" s="124" t="s">
        <v>21</v>
      </c>
      <c r="F9" s="125" t="s">
        <v>22</v>
      </c>
      <c r="H9" s="105" t="s">
        <v>393</v>
      </c>
      <c r="L9" s="126" t="s">
        <v>396</v>
      </c>
      <c r="M9" s="126" t="s">
        <v>397</v>
      </c>
    </row>
    <row r="10" spans="2:13" ht="15" thickBot="1" x14ac:dyDescent="0.35">
      <c r="B10" s="40" t="s">
        <v>23</v>
      </c>
      <c r="C10" s="138"/>
      <c r="D10" s="2"/>
      <c r="E10" s="2" t="e">
        <f>((STDEVA(C10:D10))/(AVERAGE(C10:D10)))*100</f>
        <v>#DIV/0!</v>
      </c>
      <c r="F10" s="41" t="e">
        <f>IF(E10&lt;5,"ACEPTABLE","RECHAZADO")</f>
        <v>#DIV/0!</v>
      </c>
      <c r="H10" s="328" t="s">
        <v>407</v>
      </c>
      <c r="I10" s="329"/>
      <c r="J10" s="329"/>
      <c r="K10" s="329"/>
      <c r="L10" s="36">
        <v>23.234000000000002</v>
      </c>
      <c r="M10" s="36">
        <v>22.76932</v>
      </c>
    </row>
    <row r="11" spans="2:13" ht="15" thickBot="1" x14ac:dyDescent="0.35">
      <c r="B11" s="40" t="s">
        <v>24</v>
      </c>
      <c r="C11" s="138"/>
      <c r="D11" s="2"/>
      <c r="E11" s="2" t="e">
        <f t="shared" ref="E11:E31" si="0">((STDEVA(C11:D11))/(AVERAGE(C11:D11)))*100</f>
        <v>#DIV/0!</v>
      </c>
      <c r="F11" s="41" t="e">
        <f t="shared" ref="F11:F31" si="1">IF(E11&lt;5,"ACEPTABLE","RECHAZADO")</f>
        <v>#DIV/0!</v>
      </c>
      <c r="H11" s="330" t="s">
        <v>392</v>
      </c>
      <c r="I11" s="331"/>
      <c r="J11" s="331"/>
      <c r="K11" s="331"/>
      <c r="L11" s="106">
        <v>23.288</v>
      </c>
      <c r="M11" s="106">
        <v>22.822240000000001</v>
      </c>
    </row>
    <row r="12" spans="2:13" x14ac:dyDescent="0.3">
      <c r="B12" s="40" t="s">
        <v>25</v>
      </c>
      <c r="C12" s="138">
        <v>46662052.759999998</v>
      </c>
      <c r="D12" s="2">
        <v>43985984.034213997</v>
      </c>
      <c r="E12" s="2">
        <f t="shared" si="0"/>
        <v>4.1749747922732876</v>
      </c>
      <c r="F12" s="41" t="str">
        <f t="shared" si="1"/>
        <v>ACEPTABLE</v>
      </c>
      <c r="H12" s="330" t="s">
        <v>459</v>
      </c>
      <c r="I12" s="331"/>
      <c r="J12" s="331"/>
      <c r="K12" s="331"/>
      <c r="L12" s="106">
        <v>0.04</v>
      </c>
      <c r="M12" s="106">
        <v>0.05</v>
      </c>
    </row>
    <row r="13" spans="2:13" ht="15" thickBot="1" x14ac:dyDescent="0.35">
      <c r="B13" s="40" t="s">
        <v>26</v>
      </c>
      <c r="C13" s="2">
        <v>54343563.009999998</v>
      </c>
      <c r="D13" s="2">
        <v>51265000.165483497</v>
      </c>
      <c r="E13" s="2">
        <f t="shared" si="0"/>
        <v>4.1225305945113266</v>
      </c>
      <c r="F13" s="41" t="str">
        <f t="shared" si="1"/>
        <v>ACEPTABLE</v>
      </c>
      <c r="H13" s="332" t="s">
        <v>460</v>
      </c>
      <c r="I13" s="333"/>
      <c r="J13" s="333"/>
      <c r="K13" s="333"/>
      <c r="L13" s="37">
        <v>0.05</v>
      </c>
      <c r="M13" s="37">
        <v>0.05</v>
      </c>
    </row>
    <row r="14" spans="2:13" ht="15" thickBot="1" x14ac:dyDescent="0.35">
      <c r="B14" s="40" t="s">
        <v>27</v>
      </c>
      <c r="C14" s="2">
        <v>63851917.140000001</v>
      </c>
      <c r="D14" s="2">
        <v>60190009.692020997</v>
      </c>
      <c r="E14" s="2">
        <f t="shared" si="0"/>
        <v>4.1749747922732903</v>
      </c>
      <c r="F14" s="41" t="str">
        <f t="shared" si="1"/>
        <v>ACEPTABLE</v>
      </c>
    </row>
    <row r="15" spans="2:13" ht="15" thickBot="1" x14ac:dyDescent="0.35">
      <c r="B15" s="40" t="s">
        <v>28</v>
      </c>
      <c r="C15" s="2">
        <v>69263258.459999993</v>
      </c>
      <c r="D15" s="2">
        <v>65471095.059314996</v>
      </c>
      <c r="E15" s="2">
        <f t="shared" si="0"/>
        <v>3.9803723192354146</v>
      </c>
      <c r="F15" s="41" t="str">
        <f t="shared" si="1"/>
        <v>ACEPTABLE</v>
      </c>
      <c r="H15" s="325" t="s">
        <v>394</v>
      </c>
      <c r="I15" s="326"/>
      <c r="J15" s="36">
        <f>((L11-L10)/(0.5*(L12+L13)))</f>
        <v>1.1999999999999666</v>
      </c>
    </row>
    <row r="16" spans="2:13" x14ac:dyDescent="0.3">
      <c r="B16" s="40" t="s">
        <v>29</v>
      </c>
      <c r="C16" s="2">
        <v>74682483.090000004</v>
      </c>
      <c r="D16" s="2">
        <v>70399442.684788495</v>
      </c>
      <c r="E16" s="2">
        <f t="shared" si="0"/>
        <v>4.1749747922732938</v>
      </c>
      <c r="F16" s="41" t="str">
        <f t="shared" si="1"/>
        <v>ACEPTABLE</v>
      </c>
      <c r="H16" s="325" t="s">
        <v>395</v>
      </c>
      <c r="I16" s="326"/>
      <c r="J16" s="36">
        <f>((M11-M10)/(0.5*(M12+M13)))</f>
        <v>1.058400000000006</v>
      </c>
    </row>
    <row r="17" spans="2:6" x14ac:dyDescent="0.3">
      <c r="B17" s="40" t="s">
        <v>30</v>
      </c>
      <c r="C17" s="2">
        <v>82951245.939999998</v>
      </c>
      <c r="D17" s="2">
        <v>78525796.969100997</v>
      </c>
      <c r="E17" s="2">
        <f t="shared" si="0"/>
        <v>3.8758016876482482</v>
      </c>
      <c r="F17" s="41" t="str">
        <f t="shared" si="1"/>
        <v>ACEPTABLE</v>
      </c>
    </row>
    <row r="18" spans="2:6" x14ac:dyDescent="0.3">
      <c r="B18" s="40" t="s">
        <v>31</v>
      </c>
      <c r="C18" s="2">
        <v>87810521.280000001</v>
      </c>
      <c r="D18" s="2">
        <v>82774587.884591997</v>
      </c>
      <c r="E18" s="2">
        <f t="shared" si="0"/>
        <v>4.1749747922732912</v>
      </c>
      <c r="F18" s="41" t="str">
        <f t="shared" si="1"/>
        <v>ACEPTABLE</v>
      </c>
    </row>
    <row r="19" spans="2:6" x14ac:dyDescent="0.3">
      <c r="B19" s="40" t="s">
        <v>32</v>
      </c>
      <c r="C19" s="2">
        <v>94071316.049999997</v>
      </c>
      <c r="D19" s="2">
        <v>88977354.285892501</v>
      </c>
      <c r="E19" s="2">
        <f t="shared" si="0"/>
        <v>3.9355379090116416</v>
      </c>
      <c r="F19" s="41" t="str">
        <f t="shared" si="1"/>
        <v>ACEPTABLE</v>
      </c>
    </row>
    <row r="20" spans="2:6" x14ac:dyDescent="0.3">
      <c r="B20" s="40" t="s">
        <v>390</v>
      </c>
      <c r="C20" s="2">
        <v>107819057.63</v>
      </c>
      <c r="D20" s="2">
        <v>101635634.6749195</v>
      </c>
      <c r="E20" s="2">
        <f t="shared" ref="E20:E22" si="2">((STDEVA(C20:D20))/(AVERAGE(C20:D20)))*100</f>
        <v>4.1749747922732832</v>
      </c>
      <c r="F20" s="41" t="str">
        <f t="shared" si="1"/>
        <v>ACEPTABLE</v>
      </c>
    </row>
    <row r="21" spans="2:6" x14ac:dyDescent="0.3">
      <c r="B21" s="40" t="s">
        <v>33</v>
      </c>
      <c r="C21" s="2">
        <v>97401744.310000002</v>
      </c>
      <c r="D21" s="2">
        <v>91815754.273821503</v>
      </c>
      <c r="E21" s="2">
        <f t="shared" si="2"/>
        <v>4.1749747922732858</v>
      </c>
      <c r="F21" s="41" t="str">
        <f t="shared" si="1"/>
        <v>ACEPTABLE</v>
      </c>
    </row>
    <row r="22" spans="2:6" x14ac:dyDescent="0.3">
      <c r="B22" s="40" t="s">
        <v>391</v>
      </c>
      <c r="C22" s="2">
        <v>119278347.94</v>
      </c>
      <c r="D22" s="2">
        <v>112735930.555491</v>
      </c>
      <c r="E22" s="2">
        <f t="shared" si="2"/>
        <v>3.9878474100282362</v>
      </c>
      <c r="F22" s="41" t="str">
        <f t="shared" si="1"/>
        <v>ACEPTABLE</v>
      </c>
    </row>
    <row r="23" spans="2:6" x14ac:dyDescent="0.3">
      <c r="B23" s="40" t="s">
        <v>34</v>
      </c>
      <c r="C23" s="2">
        <v>101149476.78</v>
      </c>
      <c r="D23" s="2">
        <v>95348554.286667004</v>
      </c>
      <c r="E23" s="2">
        <f t="shared" si="0"/>
        <v>4.1749747922732841</v>
      </c>
      <c r="F23" s="41" t="str">
        <f t="shared" si="1"/>
        <v>ACEPTABLE</v>
      </c>
    </row>
    <row r="24" spans="2:6" x14ac:dyDescent="0.3">
      <c r="B24" s="40" t="s">
        <v>35</v>
      </c>
      <c r="C24" s="2">
        <v>105034293.79000001</v>
      </c>
      <c r="D24" s="2">
        <v>99010577.041143507</v>
      </c>
      <c r="E24" s="2">
        <f t="shared" si="0"/>
        <v>4.1749747922732867</v>
      </c>
      <c r="F24" s="41" t="str">
        <f t="shared" si="1"/>
        <v>ACEPTABLE</v>
      </c>
    </row>
    <row r="25" spans="2:6" x14ac:dyDescent="0.3">
      <c r="B25" s="40" t="s">
        <v>36</v>
      </c>
      <c r="C25" s="2">
        <v>109335101.16</v>
      </c>
      <c r="D25" s="2">
        <v>103064733.108474</v>
      </c>
      <c r="E25" s="2">
        <f t="shared" si="0"/>
        <v>4.1749747922732841</v>
      </c>
      <c r="F25" s="41" t="str">
        <f t="shared" si="1"/>
        <v>ACEPTABLE</v>
      </c>
    </row>
    <row r="26" spans="2:6" x14ac:dyDescent="0.3">
      <c r="B26" s="40" t="s">
        <v>37</v>
      </c>
      <c r="C26" s="2">
        <v>114796124.98</v>
      </c>
      <c r="D26" s="2">
        <v>108212567.21239701</v>
      </c>
      <c r="E26" s="2">
        <f t="shared" si="0"/>
        <v>4.1749747922732841</v>
      </c>
      <c r="F26" s="41" t="str">
        <f t="shared" si="1"/>
        <v>ACEPTABLE</v>
      </c>
    </row>
    <row r="27" spans="2:6" x14ac:dyDescent="0.3">
      <c r="B27" s="40" t="s">
        <v>38</v>
      </c>
      <c r="C27" s="2">
        <v>117882964.95999999</v>
      </c>
      <c r="D27" s="2">
        <v>111796078.06429039</v>
      </c>
      <c r="E27" s="2">
        <f t="shared" si="0"/>
        <v>3.7479074656511902</v>
      </c>
      <c r="F27" s="41" t="str">
        <f t="shared" si="1"/>
        <v>ACEPTABLE</v>
      </c>
    </row>
    <row r="28" spans="2:6" x14ac:dyDescent="0.3">
      <c r="B28" s="40" t="s">
        <v>39</v>
      </c>
      <c r="C28" s="2">
        <v>122340430.86</v>
      </c>
      <c r="D28" s="2">
        <v>115324207.150179</v>
      </c>
      <c r="E28" s="2">
        <f t="shared" si="0"/>
        <v>4.1749747922732876</v>
      </c>
      <c r="F28" s="41" t="str">
        <f t="shared" si="1"/>
        <v>ACEPTABLE</v>
      </c>
    </row>
    <row r="29" spans="2:6" x14ac:dyDescent="0.3">
      <c r="B29" s="40" t="s">
        <v>40</v>
      </c>
      <c r="C29" s="2">
        <v>124508050.93000001</v>
      </c>
      <c r="D29" s="2">
        <v>117367514.2091645</v>
      </c>
      <c r="E29" s="2">
        <f t="shared" si="0"/>
        <v>4.1749747922732903</v>
      </c>
      <c r="F29" s="41" t="str">
        <f t="shared" si="1"/>
        <v>ACEPTABLE</v>
      </c>
    </row>
    <row r="30" spans="2:6" x14ac:dyDescent="0.3">
      <c r="B30" s="40" t="s">
        <v>41</v>
      </c>
      <c r="C30" s="2">
        <v>128750586.01000001</v>
      </c>
      <c r="D30" s="2">
        <v>121366739.90232651</v>
      </c>
      <c r="E30" s="2">
        <f t="shared" si="0"/>
        <v>4.1749747922732841</v>
      </c>
      <c r="F30" s="41" t="str">
        <f t="shared" si="1"/>
        <v>ACEPTABLE</v>
      </c>
    </row>
    <row r="31" spans="2:6" x14ac:dyDescent="0.3">
      <c r="B31" s="40" t="s">
        <v>42</v>
      </c>
      <c r="C31" s="2">
        <v>132856464.53</v>
      </c>
      <c r="D31" s="2">
        <v>126167141.54091451</v>
      </c>
      <c r="E31" s="2">
        <f t="shared" si="0"/>
        <v>3.6522274698271628</v>
      </c>
      <c r="F31" s="41" t="str">
        <f t="shared" si="1"/>
        <v>ACEPTABLE</v>
      </c>
    </row>
    <row r="32" spans="2:6" x14ac:dyDescent="0.3">
      <c r="B32" s="40" t="s">
        <v>81</v>
      </c>
      <c r="C32" s="2">
        <v>138146865.91</v>
      </c>
      <c r="D32" s="2">
        <v>130224143.15006149</v>
      </c>
      <c r="E32" s="2">
        <f t="shared" ref="E32:E44" si="3">((STDEVA(C32:D32))/(AVERAGE(C32:D32)))*100</f>
        <v>4.1749747922732912</v>
      </c>
      <c r="F32" s="41" t="str">
        <f t="shared" ref="F32:F44" si="4">IF(E32&lt;5,"ACEPTABLE","RECHAZADO")</f>
        <v>ACEPTABLE</v>
      </c>
    </row>
    <row r="33" spans="2:6" x14ac:dyDescent="0.3">
      <c r="B33" s="40" t="s">
        <v>82</v>
      </c>
      <c r="C33" s="2">
        <v>141330548.05000001</v>
      </c>
      <c r="D33" s="2">
        <v>133225241.11933251</v>
      </c>
      <c r="E33" s="2">
        <f t="shared" si="3"/>
        <v>4.1749747922732885</v>
      </c>
      <c r="F33" s="41" t="str">
        <f t="shared" si="4"/>
        <v>ACEPTABLE</v>
      </c>
    </row>
    <row r="34" spans="2:6" x14ac:dyDescent="0.3">
      <c r="B34" s="40" t="s">
        <v>83</v>
      </c>
      <c r="C34" s="2">
        <v>140446250.38999999</v>
      </c>
      <c r="D34" s="2">
        <v>132391657.93013349</v>
      </c>
      <c r="E34" s="2">
        <f t="shared" si="3"/>
        <v>4.1749747922732841</v>
      </c>
      <c r="F34" s="41" t="str">
        <f t="shared" si="4"/>
        <v>ACEPTABLE</v>
      </c>
    </row>
    <row r="35" spans="2:6" x14ac:dyDescent="0.3">
      <c r="B35" s="40" t="s">
        <v>84</v>
      </c>
      <c r="C35" s="2">
        <v>144601898.40000001</v>
      </c>
      <c r="D35" s="2">
        <v>136308979.52676001</v>
      </c>
      <c r="E35" s="2">
        <f t="shared" si="3"/>
        <v>4.1749747922732832</v>
      </c>
      <c r="F35" s="41" t="str">
        <f t="shared" si="4"/>
        <v>ACEPTABLE</v>
      </c>
    </row>
    <row r="36" spans="2:6" x14ac:dyDescent="0.3">
      <c r="B36" s="40" t="s">
        <v>408</v>
      </c>
      <c r="C36" s="2">
        <v>139358045.81</v>
      </c>
      <c r="D36" s="2">
        <v>131365861.8827965</v>
      </c>
      <c r="E36" s="2">
        <f t="shared" si="3"/>
        <v>4.1749747922732903</v>
      </c>
      <c r="F36" s="41" t="str">
        <f t="shared" si="4"/>
        <v>ACEPTABLE</v>
      </c>
    </row>
    <row r="37" spans="2:6" x14ac:dyDescent="0.3">
      <c r="B37" s="40" t="s">
        <v>409</v>
      </c>
      <c r="C37" s="2">
        <v>146259465.05000001</v>
      </c>
      <c r="D37" s="2">
        <v>137871484.72938251</v>
      </c>
      <c r="E37" s="2">
        <f t="shared" si="3"/>
        <v>4.1749747922732849</v>
      </c>
      <c r="F37" s="41" t="str">
        <f t="shared" si="4"/>
        <v>ACEPTABLE</v>
      </c>
    </row>
    <row r="38" spans="2:6" x14ac:dyDescent="0.3">
      <c r="B38" s="40" t="s">
        <v>410</v>
      </c>
      <c r="C38" s="2">
        <v>140334746.65000001</v>
      </c>
      <c r="D38" s="2">
        <v>132286548.9296225</v>
      </c>
      <c r="E38" s="2">
        <f t="shared" si="3"/>
        <v>4.1749747922732885</v>
      </c>
      <c r="F38" s="41" t="str">
        <f t="shared" si="4"/>
        <v>ACEPTABLE</v>
      </c>
    </row>
    <row r="39" spans="2:6" x14ac:dyDescent="0.3">
      <c r="B39" s="40" t="s">
        <v>411</v>
      </c>
      <c r="C39" s="2">
        <v>141180531.47999999</v>
      </c>
      <c r="D39" s="2">
        <v>133083827.99962199</v>
      </c>
      <c r="E39" s="2">
        <f t="shared" si="3"/>
        <v>4.1749747922732876</v>
      </c>
      <c r="F39" s="41" t="str">
        <f t="shared" si="4"/>
        <v>ACEPTABLE</v>
      </c>
    </row>
    <row r="40" spans="2:6" x14ac:dyDescent="0.3">
      <c r="B40" s="40" t="s">
        <v>412</v>
      </c>
      <c r="C40" s="2">
        <v>142601483.97</v>
      </c>
      <c r="D40" s="2">
        <v>134423288.86432049</v>
      </c>
      <c r="E40" s="2">
        <f t="shared" si="3"/>
        <v>4.1749747922732929</v>
      </c>
      <c r="F40" s="41" t="str">
        <f t="shared" si="4"/>
        <v>ACEPTABLE</v>
      </c>
    </row>
    <row r="41" spans="2:6" x14ac:dyDescent="0.3">
      <c r="B41" s="40" t="s">
        <v>413</v>
      </c>
      <c r="C41" s="2">
        <v>132408653.48</v>
      </c>
      <c r="D41" s="2">
        <v>124815017.202922</v>
      </c>
      <c r="E41" s="2">
        <f t="shared" si="3"/>
        <v>4.1749747922732876</v>
      </c>
      <c r="F41" s="41" t="str">
        <f t="shared" si="4"/>
        <v>ACEPTABLE</v>
      </c>
    </row>
    <row r="42" spans="2:6" x14ac:dyDescent="0.3">
      <c r="B42" s="40" t="s">
        <v>414</v>
      </c>
      <c r="C42" s="2">
        <v>126450301.91</v>
      </c>
      <c r="D42" s="2">
        <v>119198377.09546149</v>
      </c>
      <c r="E42" s="2">
        <f t="shared" si="3"/>
        <v>4.1749747922732912</v>
      </c>
      <c r="F42" s="41" t="str">
        <f t="shared" si="4"/>
        <v>ACEPTABLE</v>
      </c>
    </row>
    <row r="43" spans="2:6" x14ac:dyDescent="0.3">
      <c r="B43" s="40" t="s">
        <v>415</v>
      </c>
      <c r="C43" s="2">
        <v>113730114.98999999</v>
      </c>
      <c r="D43" s="2">
        <v>107207692.8953235</v>
      </c>
      <c r="E43" s="2">
        <f t="shared" si="3"/>
        <v>4.1749747922732832</v>
      </c>
      <c r="F43" s="41" t="str">
        <f t="shared" si="4"/>
        <v>ACEPTABLE</v>
      </c>
    </row>
    <row r="44" spans="2:6" ht="15" thickBot="1" x14ac:dyDescent="0.35">
      <c r="B44" s="42" t="s">
        <v>416</v>
      </c>
      <c r="C44" s="2">
        <v>104703620.41</v>
      </c>
      <c r="D44" s="2">
        <v>98698867.779486492</v>
      </c>
      <c r="E44" s="2">
        <f t="shared" si="3"/>
        <v>4.1749747922732894</v>
      </c>
      <c r="F44" s="35" t="str">
        <f t="shared" si="4"/>
        <v>ACEPTABLE</v>
      </c>
    </row>
    <row r="46" spans="2:6" x14ac:dyDescent="0.3">
      <c r="B46" t="s">
        <v>60</v>
      </c>
      <c r="F46">
        <f>COUNTIF(F10:F44,"ACEPTABLE")</f>
        <v>33</v>
      </c>
    </row>
    <row r="47" spans="2:6" x14ac:dyDescent="0.3">
      <c r="B47" t="s">
        <v>61</v>
      </c>
      <c r="F47">
        <f>COUNTIF(F10:F44,"RECHAZADO")</f>
        <v>0</v>
      </c>
    </row>
  </sheetData>
  <sheetProtection algorithmName="SHA-512" hashValue="9w3f8htoUS/2eBTGtaBlwL5qAptzGllFjuoH7/oTOIq8tM+HKVKO54pO4txYMFugBXfYevq3L0chKFsIXC20fQ==" saltValue="LSoxZxzLEhQJP9+UdMdEug==" spinCount="100000" sheet="1" objects="1" scenarios="1"/>
  <mergeCells count="7">
    <mergeCell ref="H16:I16"/>
    <mergeCell ref="B2:K5"/>
    <mergeCell ref="H10:K10"/>
    <mergeCell ref="H11:K11"/>
    <mergeCell ref="H12:K12"/>
    <mergeCell ref="H13:K13"/>
    <mergeCell ref="H15:I15"/>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E84"/>
  <sheetViews>
    <sheetView topLeftCell="B3" zoomScale="90" zoomScaleNormal="90" workbookViewId="0">
      <selection activeCell="E18" sqref="E18"/>
    </sheetView>
  </sheetViews>
  <sheetFormatPr baseColWidth="10" defaultColWidth="11.44140625" defaultRowHeight="11.4" x14ac:dyDescent="0.2"/>
  <cols>
    <col min="1" max="1" width="11.44140625" style="168"/>
    <col min="2" max="2" width="25.5546875" style="170" customWidth="1"/>
    <col min="3" max="3" width="58.33203125" style="170" customWidth="1"/>
    <col min="4" max="4" width="42.33203125" style="171" customWidth="1"/>
    <col min="5" max="5" width="71.33203125" style="171" customWidth="1"/>
    <col min="6" max="6" width="11.44140625" style="168"/>
    <col min="7" max="57" width="11.44140625" style="165"/>
    <col min="58" max="16384" width="11.44140625" style="168"/>
  </cols>
  <sheetData>
    <row r="1" spans="1:6" x14ac:dyDescent="0.2">
      <c r="A1" s="165"/>
      <c r="B1" s="166"/>
      <c r="C1" s="166"/>
      <c r="D1" s="167"/>
      <c r="E1" s="167"/>
      <c r="F1" s="165"/>
    </row>
    <row r="2" spans="1:6" x14ac:dyDescent="0.2">
      <c r="A2" s="165"/>
      <c r="B2" s="166"/>
      <c r="C2" s="165" t="s">
        <v>507</v>
      </c>
      <c r="D2" s="169"/>
      <c r="E2" s="169"/>
      <c r="F2" s="165"/>
    </row>
    <row r="3" spans="1:6" ht="6" customHeight="1" x14ac:dyDescent="0.2">
      <c r="A3" s="165"/>
      <c r="B3" s="166"/>
      <c r="C3" s="165"/>
      <c r="D3" s="169"/>
      <c r="E3" s="169"/>
      <c r="F3" s="165"/>
    </row>
    <row r="4" spans="1:6" hidden="1" x14ac:dyDescent="0.2">
      <c r="A4" s="165"/>
      <c r="B4" s="166"/>
      <c r="C4" s="165"/>
      <c r="D4" s="169"/>
      <c r="E4" s="169"/>
      <c r="F4" s="165"/>
    </row>
    <row r="5" spans="1:6" ht="12" thickBot="1" x14ac:dyDescent="0.25">
      <c r="A5" s="165"/>
      <c r="B5" s="166"/>
      <c r="C5" s="166"/>
      <c r="D5" s="167"/>
      <c r="E5" s="167"/>
      <c r="F5" s="165"/>
    </row>
    <row r="6" spans="1:6" ht="24.6" thickBot="1" x14ac:dyDescent="0.25">
      <c r="A6" s="165"/>
      <c r="B6" s="160" t="s">
        <v>11</v>
      </c>
      <c r="C6" s="161" t="s">
        <v>287</v>
      </c>
      <c r="D6" s="161" t="s">
        <v>455</v>
      </c>
      <c r="E6" s="161" t="s">
        <v>461</v>
      </c>
      <c r="F6" s="165"/>
    </row>
    <row r="7" spans="1:6" ht="15.75" customHeight="1" thickBot="1" x14ac:dyDescent="0.25">
      <c r="A7" s="165"/>
      <c r="B7" s="334" t="s">
        <v>448</v>
      </c>
      <c r="C7" s="335"/>
      <c r="D7" s="335"/>
      <c r="E7" s="336"/>
      <c r="F7" s="165"/>
    </row>
    <row r="8" spans="1:6" ht="12.6" thickBot="1" x14ac:dyDescent="0.25">
      <c r="A8" s="165"/>
      <c r="B8" s="337"/>
      <c r="C8" s="338"/>
      <c r="D8" s="338"/>
      <c r="E8" s="338"/>
      <c r="F8" s="165"/>
    </row>
    <row r="9" spans="1:6" ht="12" thickBot="1" x14ac:dyDescent="0.25">
      <c r="A9" s="165"/>
      <c r="B9" s="162" t="str">
        <f>'Relac-Diag'!B9</f>
        <v>Pr/Ph</v>
      </c>
      <c r="C9" s="162" t="str">
        <f>'Relac-Diag'!C9</f>
        <v>Pristano / Fitano</v>
      </c>
      <c r="D9" s="163">
        <f>'Relac-Diag'!I9</f>
        <v>0.89774746759562196</v>
      </c>
      <c r="E9" s="163">
        <f>'Relac-Diag'!M9</f>
        <v>0.79638283027725831</v>
      </c>
      <c r="F9" s="165"/>
    </row>
    <row r="10" spans="1:6" ht="12" thickBot="1" x14ac:dyDescent="0.25">
      <c r="A10" s="165"/>
      <c r="B10" s="172" t="str">
        <f>'Relac-Diag'!B10</f>
        <v>Pr/C17</v>
      </c>
      <c r="C10" s="172" t="str">
        <f>'Relac-Diag'!C10</f>
        <v xml:space="preserve">  Pristano / n-C17</v>
      </c>
      <c r="D10" s="163">
        <f>'Relac-Diag'!I10</f>
        <v>0.45814616671028263</v>
      </c>
      <c r="E10" s="163">
        <f>'Relac-Diag'!M10</f>
        <v>1.0543536533748488</v>
      </c>
      <c r="F10" s="165"/>
    </row>
    <row r="11" spans="1:6" ht="12" thickBot="1" x14ac:dyDescent="0.25">
      <c r="A11" s="165"/>
      <c r="B11" s="162" t="str">
        <f>'Relac-Diag'!B11</f>
        <v>Ph/C18</v>
      </c>
      <c r="C11" s="162" t="str">
        <f>'Relac-Diag'!C11</f>
        <v xml:space="preserve">  Fitano / n-C18</v>
      </c>
      <c r="D11" s="163">
        <f>'Relac-Diag'!I11</f>
        <v>0.84033453768143151</v>
      </c>
      <c r="E11" s="163">
        <f>'Relac-Diag'!M11</f>
        <v>1.178474556129629</v>
      </c>
      <c r="F11" s="165"/>
    </row>
    <row r="12" spans="1:6" ht="12" thickBot="1" x14ac:dyDescent="0.25">
      <c r="A12" s="165"/>
      <c r="B12" s="172" t="str">
        <f>'Relac-Diag'!B12</f>
        <v>Total CPI 14-35</v>
      </c>
      <c r="C12" s="172" t="str">
        <f>'Relac-Diag'!C12</f>
        <v>∑((C14-C35 impares) / (C14-C35 pares)</v>
      </c>
      <c r="D12" s="163">
        <f>'Relac-Diag'!I12</f>
        <v>1.01977646416142</v>
      </c>
      <c r="E12" s="163">
        <f>'Relac-Diag'!M12</f>
        <v>1.9656684285652903</v>
      </c>
      <c r="F12" s="165"/>
    </row>
    <row r="13" spans="1:6" ht="12" thickBot="1" x14ac:dyDescent="0.25">
      <c r="A13" s="165"/>
      <c r="B13" s="162" t="str">
        <f>'Relac-Diag'!B13</f>
        <v>&gt;=C26</v>
      </c>
      <c r="C13" s="162" t="str">
        <f>'Relac-Diag'!C13</f>
        <v>C26 a C35 Cadena larga</v>
      </c>
      <c r="D13" s="163">
        <f>'Relac-Diag'!I13</f>
        <v>222011163.32000002</v>
      </c>
      <c r="E13" s="163">
        <f>'Relac-Diag'!M13</f>
        <v>49144334.830000021</v>
      </c>
      <c r="F13" s="165"/>
    </row>
    <row r="14" spans="1:6" ht="12" thickBot="1" x14ac:dyDescent="0.25">
      <c r="A14" s="165"/>
      <c r="B14" s="172" t="str">
        <f>'Relac-Diag'!B14</f>
        <v>&lt;=C25</v>
      </c>
      <c r="C14" s="172" t="str">
        <f>'Relac-Diag'!C14</f>
        <v>C10 a C25 Cadena corta</v>
      </c>
      <c r="D14" s="163">
        <f>'Relac-Diag'!I14</f>
        <v>8279776523.7299986</v>
      </c>
      <c r="E14" s="163">
        <f>'Relac-Diag'!M14</f>
        <v>222575092.52999997</v>
      </c>
      <c r="F14" s="165"/>
    </row>
    <row r="15" spans="1:6" ht="12" thickBot="1" x14ac:dyDescent="0.25">
      <c r="A15" s="165"/>
      <c r="B15" s="162" t="str">
        <f>'Relac-Diag'!B15</f>
        <v>UCM/HC</v>
      </c>
      <c r="C15" s="162" t="str">
        <f>'Relac-Diag'!C15</f>
        <v>UCM/ΣHC resueltos</v>
      </c>
      <c r="D15" s="163">
        <f>'Relac-Diag'!I15</f>
        <v>0.26072783721280379</v>
      </c>
      <c r="E15" s="163">
        <f>'Relac-Diag'!M15</f>
        <v>2.0317276173000218</v>
      </c>
      <c r="F15" s="165"/>
    </row>
    <row r="16" spans="1:6" ht="12" thickBot="1" x14ac:dyDescent="0.25">
      <c r="A16" s="165"/>
      <c r="B16" s="172" t="str">
        <f>'Relac-Diag'!B16</f>
        <v>UCM/N-ALC</v>
      </c>
      <c r="C16" s="172" t="str">
        <f>'Relac-Diag'!C16</f>
        <v>UCM/Σn-alcanos</v>
      </c>
      <c r="D16" s="163">
        <f>'Relac-Diag'!I16</f>
        <v>1.9018544644191806</v>
      </c>
      <c r="E16" s="163">
        <f>'Relac-Diag'!M16</f>
        <v>127.67804525832418</v>
      </c>
      <c r="F16" s="165"/>
    </row>
    <row r="17" spans="1:6" ht="12" thickBot="1" x14ac:dyDescent="0.25">
      <c r="A17" s="165"/>
      <c r="B17" s="162" t="str">
        <f>'Relac-Diag'!B17</f>
        <v>N-ALC/HC</v>
      </c>
      <c r="C17" s="162" t="str">
        <f>'Relac-Diag'!C17</f>
        <v>Σn-alcanos/ ΣHC resueltos</v>
      </c>
      <c r="D17" s="163">
        <f>'Relac-Diag'!I17</f>
        <v>0.1370913716536292</v>
      </c>
      <c r="E17" s="163">
        <f>'Relac-Diag'!M17</f>
        <v>1.5912897265848137E-2</v>
      </c>
      <c r="F17" s="165"/>
    </row>
    <row r="18" spans="1:6" ht="12" thickBot="1" x14ac:dyDescent="0.25">
      <c r="A18" s="165"/>
      <c r="B18" s="172" t="str">
        <f>'Relac-Diag'!B18</f>
        <v>UCM/HTP</v>
      </c>
      <c r="C18" s="172" t="str">
        <f>'Relac-Diag'!C18</f>
        <v>UCM/HTP</v>
      </c>
      <c r="D18" s="163">
        <f>'Relac-Diag'!I18</f>
        <v>0.20680739293360617</v>
      </c>
      <c r="E18" s="163">
        <f>'Relac-Diag'!M18</f>
        <v>0.67015506462596597</v>
      </c>
      <c r="F18" s="165"/>
    </row>
    <row r="19" spans="1:6" ht="12" thickBot="1" x14ac:dyDescent="0.25">
      <c r="A19" s="165"/>
      <c r="B19" s="162" t="str">
        <f>'Relac-Diag'!B19</f>
        <v>HC/HTP</v>
      </c>
      <c r="C19" s="162" t="str">
        <f>'Relac-Diag'!C19</f>
        <v>ΣHC resueltos/HTP</v>
      </c>
      <c r="D19" s="163">
        <f>'Relac-Diag'!I19</f>
        <v>0.79319260706639372</v>
      </c>
      <c r="E19" s="163">
        <f>'Relac-Diag'!M19</f>
        <v>0.32984493537403409</v>
      </c>
      <c r="F19" s="165"/>
    </row>
    <row r="20" spans="1:6" ht="30.75" customHeight="1" thickBot="1" x14ac:dyDescent="0.25">
      <c r="A20" s="165"/>
      <c r="B20" s="172" t="str">
        <f>'Relac-Diag'!B20</f>
        <v xml:space="preserve">BA0/BA0+C </v>
      </c>
      <c r="C20" s="172" t="str">
        <f>'Relac-Diag'!C20</f>
        <v>benzo(a)anthracene/(benzo(a)anthracene + chrysene)</v>
      </c>
      <c r="D20" s="163" t="e">
        <f>'Relac-Diag'!I20</f>
        <v>#DIV/0!</v>
      </c>
      <c r="E20" s="163" t="e">
        <f>'Relac-Diag'!M20</f>
        <v>#DIV/0!</v>
      </c>
      <c r="F20" s="165"/>
    </row>
    <row r="21" spans="1:6" ht="12" thickBot="1" x14ac:dyDescent="0.25">
      <c r="A21" s="165"/>
      <c r="B21" s="162" t="str">
        <f>'Relac-Diag'!B21</f>
        <v>BA0/A0</v>
      </c>
      <c r="C21" s="162" t="str">
        <f>'Relac-Diag'!C21</f>
        <v xml:space="preserve">benzo(a)anthracene/anthracene </v>
      </c>
      <c r="D21" s="163" t="e">
        <f>'Relac-Diag'!I21</f>
        <v>#DIV/0!</v>
      </c>
      <c r="E21" s="163" t="e">
        <f>'Relac-Diag'!M21</f>
        <v>#DIV/0!</v>
      </c>
      <c r="F21" s="165"/>
    </row>
    <row r="22" spans="1:6" ht="12" thickBot="1" x14ac:dyDescent="0.25">
      <c r="A22" s="165"/>
      <c r="B22" s="172" t="str">
        <f>'Relac-Diag'!B22</f>
        <v>Σ NF/Σ HAP</v>
      </c>
      <c r="C22" s="172" t="str">
        <f>'Relac-Diag'!C22</f>
        <v>Σ Naftalenos/Σ HAP</v>
      </c>
      <c r="D22" s="163">
        <f>'Relac-Diag'!I22</f>
        <v>10.477496827744195</v>
      </c>
      <c r="E22" s="163">
        <f>'Relac-Diag'!M22</f>
        <v>0.51685668295647536</v>
      </c>
      <c r="F22" s="165"/>
    </row>
    <row r="23" spans="1:6" ht="12" thickBot="1" x14ac:dyDescent="0.25">
      <c r="A23" s="165"/>
      <c r="B23" s="162" t="str">
        <f>'Relac-Diag'!B23</f>
        <v>Σ P /Σ HAP</v>
      </c>
      <c r="C23" s="162" t="str">
        <f>'Relac-Diag'!C23</f>
        <v>Σ Fenantrenos /Σ HAP</v>
      </c>
      <c r="D23" s="217">
        <f>'Relac-Diag'!I23</f>
        <v>0</v>
      </c>
      <c r="E23" s="163">
        <f>'Relac-Diag'!M23</f>
        <v>0.28317281916716802</v>
      </c>
      <c r="F23" s="165"/>
    </row>
    <row r="24" spans="1:6" ht="38.25" customHeight="1" thickBot="1" x14ac:dyDescent="0.25">
      <c r="A24" s="165"/>
      <c r="B24" s="172" t="str">
        <f>'Relac-Diag'!B24</f>
        <v>FFPI</v>
      </c>
      <c r="C24" s="172" t="str">
        <f>'Relac-Diag'!C24</f>
        <v xml:space="preserve"> Σ naphthalenes(C0-C4)+ Σ dibenzothiophenes(C0-C3)+
½Σ phenanthrenes(C0-C1)+ Σ phenanthrenes(C2-C4)/ ΣHAP</v>
      </c>
      <c r="D24" s="163">
        <f>'Relac-Diag'!I24</f>
        <v>0.83693700294509132</v>
      </c>
      <c r="E24" s="163">
        <f>'Relac-Diag'!M24</f>
        <v>0.52947669191166091</v>
      </c>
      <c r="F24" s="165"/>
    </row>
    <row r="25" spans="1:6" ht="12" thickBot="1" x14ac:dyDescent="0.25">
      <c r="A25" s="165"/>
      <c r="B25" s="162" t="str">
        <f>'Relac-Diag'!B25</f>
        <v>ΣHAPliv/ΣHAPPes</v>
      </c>
      <c r="C25" s="162" t="str">
        <f>'Relac-Diag'!C25</f>
        <v>ΣHAPlivianos/ΣHAPPesados</v>
      </c>
      <c r="D25" s="163" t="e">
        <f>'Relac-Diag'!I25</f>
        <v>#DIV/0!</v>
      </c>
      <c r="E25" s="163">
        <f>'Relac-Diag'!M25</f>
        <v>0.62743977614433477</v>
      </c>
      <c r="F25" s="165"/>
    </row>
    <row r="26" spans="1:6" ht="12" thickBot="1" x14ac:dyDescent="0.25">
      <c r="A26" s="165"/>
      <c r="B26" s="172" t="str">
        <f>'Relac-Diag'!B26</f>
        <v>P0/A0</v>
      </c>
      <c r="C26" s="172" t="str">
        <f>'Relac-Diag'!C26</f>
        <v>Fenantreno/Antraceno</v>
      </c>
      <c r="D26" s="163" t="e">
        <f>'Relac-Diag'!I26</f>
        <v>#DIV/0!</v>
      </c>
      <c r="E26" s="163" t="e">
        <f>'Relac-Diag'!M26</f>
        <v>#DIV/0!</v>
      </c>
      <c r="F26" s="165"/>
    </row>
    <row r="27" spans="1:6" ht="12" thickBot="1" x14ac:dyDescent="0.25">
      <c r="A27" s="165"/>
      <c r="B27" s="162" t="str">
        <f>'Relac-Diag'!B27</f>
        <v>FL0/PY0</v>
      </c>
      <c r="C27" s="162" t="str">
        <f>'Relac-Diag'!C27</f>
        <v>Fluoranteno/Pireno</v>
      </c>
      <c r="D27" s="163" t="e">
        <f>'Relac-Diag'!I27</f>
        <v>#DIV/0!</v>
      </c>
      <c r="E27" s="163">
        <f>'Relac-Diag'!M27</f>
        <v>1.5253146762624374</v>
      </c>
      <c r="F27" s="165"/>
    </row>
    <row r="28" spans="1:6" ht="38.25" customHeight="1" thickBot="1" x14ac:dyDescent="0.25">
      <c r="A28" s="165"/>
      <c r="B28" s="172" t="str">
        <f>'Relac-Diag'!B28</f>
        <v>TR23/TR24</v>
      </c>
      <c r="C28" s="172" t="str">
        <f>'Relac-Diag'!C28</f>
        <v>C 23-Tepano tricíclico/
C 24-Tepano tricíclico</v>
      </c>
      <c r="D28" s="163">
        <f>'Relac-Diag'!I28</f>
        <v>2.0235682411239173</v>
      </c>
      <c r="E28" s="163">
        <f>'Relac-Diag'!M28</f>
        <v>10.84172323746003</v>
      </c>
      <c r="F28" s="165"/>
    </row>
    <row r="29" spans="1:6" ht="12" thickBot="1" x14ac:dyDescent="0.25">
      <c r="A29" s="165"/>
      <c r="B29" s="162" t="str">
        <f>'Relac-Diag'!B29</f>
        <v>TR23/H30</v>
      </c>
      <c r="C29" s="162" t="str">
        <f>'Relac-Diag'!C29</f>
        <v xml:space="preserve">Terpano Tricíclico-C23/17α(H),21β(H)- Hopano </v>
      </c>
      <c r="D29" s="163">
        <f>'Relac-Diag'!I29</f>
        <v>1097.4253780843726</v>
      </c>
      <c r="E29" s="163">
        <f>'Relac-Diag'!M29</f>
        <v>132.81821122432476</v>
      </c>
      <c r="F29" s="165"/>
    </row>
    <row r="30" spans="1:6" ht="12" thickBot="1" x14ac:dyDescent="0.25">
      <c r="A30" s="165"/>
      <c r="B30" s="172" t="str">
        <f>'Relac-Diag'!B30</f>
        <v>TR24/H30</v>
      </c>
      <c r="C30" s="172" t="str">
        <f>'Relac-Diag'!C30</f>
        <v xml:space="preserve">C 24-Tepano tricíclico/17α(H),21β(H)- Hopano </v>
      </c>
      <c r="D30" s="163">
        <f>'Relac-Diag'!I30</f>
        <v>542.3219023613691</v>
      </c>
      <c r="E30" s="163">
        <f>'Relac-Diag'!M30</f>
        <v>12.250655021834062</v>
      </c>
      <c r="F30" s="165"/>
    </row>
    <row r="31" spans="1:6" ht="33" customHeight="1" thickBot="1" x14ac:dyDescent="0.25">
      <c r="A31" s="165"/>
      <c r="B31" s="162" t="str">
        <f>'Relac-Diag'!B31</f>
        <v>TS/TM</v>
      </c>
      <c r="C31" s="162" t="str">
        <f>'Relac-Diag'!C31</f>
        <v>18α(H),21β(H)-22,29,30-Trisnorhopano/ 17α(H),21β(H)-22,29,30-Trisnorhopano</v>
      </c>
      <c r="D31" s="163">
        <f>'Relac-Diag'!I31</f>
        <v>8.2548204686244808E-3</v>
      </c>
      <c r="E31" s="163">
        <f>'Relac-Diag'!M31</f>
        <v>1.1655860104135967</v>
      </c>
      <c r="F31" s="165"/>
    </row>
    <row r="32" spans="1:6" ht="39" customHeight="1" thickBot="1" x14ac:dyDescent="0.25">
      <c r="A32" s="165"/>
      <c r="B32" s="172" t="str">
        <f>'Relac-Diag'!B32</f>
        <v>H28/H30</v>
      </c>
      <c r="C32" s="172" t="str">
        <f>'Relac-Diag'!C32</f>
        <v>17β(H),18α(H),21β(H)-28,30-Bisnorhopano/17α(H),21β(H)- Hopano</v>
      </c>
      <c r="D32" s="163">
        <f>'Relac-Diag'!I32</f>
        <v>0</v>
      </c>
      <c r="E32" s="163">
        <f>'Relac-Diag'!M32</f>
        <v>1.260067928190199</v>
      </c>
      <c r="F32" s="165"/>
    </row>
    <row r="33" spans="1:6" ht="38.25" customHeight="1" thickBot="1" x14ac:dyDescent="0.25">
      <c r="A33" s="165"/>
      <c r="B33" s="162" t="str">
        <f>'Relac-Diag'!B33</f>
        <v>NOR25H/H30</v>
      </c>
      <c r="C33" s="162" t="str">
        <f>'Relac-Diag'!C33</f>
        <v>17α(H),21β(H)-25-Norhopano/17α(H),21β(H)- Hopano</v>
      </c>
      <c r="D33" s="163">
        <f>'Relac-Diag'!I33</f>
        <v>0.76054656407535159</v>
      </c>
      <c r="E33" s="163">
        <f>'Relac-Diag'!M33</f>
        <v>0</v>
      </c>
      <c r="F33" s="165"/>
    </row>
    <row r="34" spans="1:6" ht="30.75" customHeight="1" thickBot="1" x14ac:dyDescent="0.25">
      <c r="A34" s="165"/>
      <c r="B34" s="172" t="str">
        <f>'Relac-Diag'!B34</f>
        <v>H29/H30</v>
      </c>
      <c r="C34" s="172" t="str">
        <f>'Relac-Diag'!C34</f>
        <v>17α(H),21β(H)-30-Norhopano/
17α(H),21β(H)- Hopano</v>
      </c>
      <c r="D34" s="163">
        <f>'Relac-Diag'!I34</f>
        <v>0</v>
      </c>
      <c r="E34" s="163">
        <f>'Relac-Diag'!M34</f>
        <v>0</v>
      </c>
      <c r="F34" s="165"/>
    </row>
    <row r="35" spans="1:6" ht="12" thickBot="1" x14ac:dyDescent="0.25">
      <c r="A35" s="165"/>
      <c r="B35" s="162" t="str">
        <f>'Relac-Diag'!B35</f>
        <v>OL/H30</v>
      </c>
      <c r="C35" s="162" t="str">
        <f>'Relac-Diag'!C35</f>
        <v>18α(H),18β(H)-Oleanano /17α(H),21β(H)- Hopano</v>
      </c>
      <c r="D35" s="163">
        <f>'Relac-Diag'!I35</f>
        <v>0</v>
      </c>
      <c r="E35" s="163">
        <f>'Relac-Diag'!M35</f>
        <v>0</v>
      </c>
      <c r="F35" s="165"/>
    </row>
    <row r="36" spans="1:6" ht="33.75" customHeight="1" thickBot="1" x14ac:dyDescent="0.25">
      <c r="A36" s="165"/>
      <c r="B36" s="172" t="str">
        <f>'Relac-Diag'!B36</f>
        <v>M30/H30</v>
      </c>
      <c r="C36" s="172" t="str">
        <f>'Relac-Diag'!C36</f>
        <v>17β(H),21α(H)- Hopano (Moretano)/17α(H),21β(H)- Hopano</v>
      </c>
      <c r="D36" s="163">
        <f>'Relac-Diag'!I36</f>
        <v>0.268439904483948</v>
      </c>
      <c r="E36" s="163">
        <f>'Relac-Diag'!M36</f>
        <v>0</v>
      </c>
      <c r="F36" s="165"/>
    </row>
    <row r="37" spans="1:6" ht="33.75" customHeight="1" thickBot="1" x14ac:dyDescent="0.25">
      <c r="A37" s="165"/>
      <c r="B37" s="162" t="str">
        <f>'Relac-Diag'!B37</f>
        <v>GAM/H30</v>
      </c>
      <c r="C37" s="162" t="str">
        <f>'Relac-Diag'!C37</f>
        <v>GAMMACERANO-C30/17α(H),21β(H)- Hopano</v>
      </c>
      <c r="D37" s="163">
        <f>'Relac-Diag'!I37</f>
        <v>0</v>
      </c>
      <c r="E37" s="163">
        <f>'Relac-Diag'!M37</f>
        <v>0</v>
      </c>
      <c r="F37" s="165"/>
    </row>
    <row r="38" spans="1:6" ht="30" customHeight="1" thickBot="1" x14ac:dyDescent="0.25">
      <c r="A38" s="165"/>
      <c r="B38" s="172" t="str">
        <f>'Relac-Diag'!B38</f>
        <v>H31S/H31R</v>
      </c>
      <c r="C38" s="172" t="str">
        <f>'Relac-Diag'!C38</f>
        <v>22S-17α(H),21β(H)-30- Homohopano/ 22R-17α(H),21β(H)-30- Homohopano</v>
      </c>
      <c r="D38" s="163">
        <f>'Relac-Diag'!I38</f>
        <v>2.6988505747126439</v>
      </c>
      <c r="E38" s="163">
        <f>'Relac-Diag'!M38</f>
        <v>1.6070304302203569</v>
      </c>
      <c r="F38" s="165"/>
    </row>
    <row r="39" spans="1:6" ht="31.5" customHeight="1" thickBot="1" x14ac:dyDescent="0.25">
      <c r="A39" s="165"/>
      <c r="B39" s="162" t="str">
        <f>'Relac-Diag'!B39</f>
        <v>H32S/H32R</v>
      </c>
      <c r="C39" s="162" t="str">
        <f>'Relac-Diag'!C39</f>
        <v>22S-17α(H),21β(H)-30-31-Bishomohopano/22R-17α(H),21β(H)-30-31-Bishomohopano</v>
      </c>
      <c r="D39" s="163" t="e">
        <f>'Relac-Diag'!I39</f>
        <v>#DIV/0!</v>
      </c>
      <c r="E39" s="163">
        <f>'Relac-Diag'!M39</f>
        <v>1.2868484639282016</v>
      </c>
      <c r="F39" s="165"/>
    </row>
    <row r="40" spans="1:6" ht="36" customHeight="1" thickBot="1" x14ac:dyDescent="0.25">
      <c r="A40" s="165"/>
      <c r="B40" s="172" t="str">
        <f>'Relac-Diag'!B40</f>
        <v>H33S/H33R</v>
      </c>
      <c r="C40" s="172" t="str">
        <f>'Relac-Diag'!C40</f>
        <v>22S-17α(H),21β(H)-30-31-32-Trishomohopano/ 22R-17α(H),21β(H)-30-31-32-Tishomohopano</v>
      </c>
      <c r="D40" s="163" t="e">
        <f>'Relac-Diag'!I40</f>
        <v>#DIV/0!</v>
      </c>
      <c r="E40" s="163">
        <f>'Relac-Diag'!M40</f>
        <v>2.5538116591928253</v>
      </c>
      <c r="F40" s="165"/>
    </row>
    <row r="41" spans="1:6" ht="32.25" customHeight="1" thickBot="1" x14ac:dyDescent="0.25">
      <c r="A41" s="165"/>
      <c r="B41" s="162" t="str">
        <f>'Relac-Diag'!B41</f>
        <v>HOMOHOPANO INDICE</v>
      </c>
      <c r="C41" s="162" t="str">
        <f>'Relac-Diag'!C41</f>
        <v>(H31/Ʃ(H31-H35)) / (H35/Ʃ(H31-H35))</v>
      </c>
      <c r="D41" s="163" t="e">
        <f>'Relac-Diag'!I41</f>
        <v>#DIV/0!</v>
      </c>
      <c r="E41" s="163">
        <f>'Relac-Diag'!M41</f>
        <v>62.898734177215182</v>
      </c>
      <c r="F41" s="165"/>
    </row>
    <row r="42" spans="1:6" ht="53.25" customHeight="1" thickBot="1" x14ac:dyDescent="0.25">
      <c r="A42" s="165"/>
      <c r="B42" s="172" t="str">
        <f>'Relac-Diag'!B42</f>
        <v>C27bb(R+S)/(C29bb(R+S))</v>
      </c>
      <c r="C42" s="172" t="str">
        <f>'Relac-Diag'!C42</f>
        <v>(C27 20R 5α(H),14β(H), 17β(H)  Colestano + C27 20S 5α(H),14β(H), 17β(H)  Colestano)/ (C29 20R 5α(H),14β(H), 17β(H)Stigmstano + C29 20S 5α(H),14β(H), 17β(H)Stigmstano)</v>
      </c>
      <c r="D42" s="163">
        <f>'Relac-Diag'!I42</f>
        <v>3.5970384788550485</v>
      </c>
      <c r="E42" s="163">
        <f>'Relac-Diag'!M42</f>
        <v>2.1433828431157784</v>
      </c>
      <c r="F42" s="165"/>
    </row>
    <row r="43" spans="1:6" ht="48" customHeight="1" thickBot="1" x14ac:dyDescent="0.25">
      <c r="A43" s="165"/>
      <c r="B43" s="162" t="str">
        <f>'Relac-Diag'!B43</f>
        <v>C28bb(R+S)/(C29bb(R+S))</v>
      </c>
      <c r="C43" s="162" t="str">
        <f>'Relac-Diag'!C43</f>
        <v>(C28 20R 5α(H),14β(H), 17β(H) Ergostano + C28 20S 5α(H),14β(H), 17β(H) Ergostano)/ (C29 20R 5α(H),14β(H), 17β(H)Stigmstano + C29 20S 5α(H),14β(H), 17β(H)Stigmstano)</v>
      </c>
      <c r="D43" s="163">
        <f>'Relac-Diag'!I43</f>
        <v>0.95302919576523715</v>
      </c>
      <c r="E43" s="163">
        <f>'Relac-Diag'!M43</f>
        <v>1.0400648409055411</v>
      </c>
      <c r="F43" s="165"/>
    </row>
    <row r="44" spans="1:6" ht="86.25" customHeight="1" thickBot="1" x14ac:dyDescent="0.25">
      <c r="A44" s="165"/>
      <c r="B44" s="172" t="str">
        <f>'Relac-Diag'!B44</f>
        <v>C27bb(R+S)/(C27-28-29bb(R+S))</v>
      </c>
      <c r="C44" s="172" t="str">
        <f>'Relac-Diag'!C44</f>
        <v>(C27 20R 5α(H),14β(H), 17β(H)  Colestano + C27 20S 5α(H),14β(H), 17β(H)  Colestano)/ ((C27 20R 5α(H),14β(H), 17β(H)  Colestano + C27 20S 5α(H),14β(H), 17β(H)  Colestano) + (C28 20R 5α(H),14β(H), 17β(H) Ergostano + C28 20S 5α(H),14β(H), 17β(H) Ergostano) + (C29 20R 5α(H),14β(H), 17β(H)Stigmstano + C29 20S 5α(H),14β(H), 17β(H)Stigmstano))</v>
      </c>
      <c r="D44" s="163">
        <f>'Relac-Diag'!I44</f>
        <v>0.64810713845955836</v>
      </c>
      <c r="E44" s="163">
        <f>'Relac-Diag'!M44</f>
        <v>0.51234842766229161</v>
      </c>
      <c r="F44" s="165"/>
    </row>
    <row r="45" spans="1:6" ht="69" thickBot="1" x14ac:dyDescent="0.25">
      <c r="A45" s="165"/>
      <c r="B45" s="162" t="str">
        <f>'Relac-Diag'!B45</f>
        <v>C28bb(R+S)/(C27-28-29bb(R+S))</v>
      </c>
      <c r="C45" s="162" t="str">
        <f>'Relac-Diag'!C45</f>
        <v>(C28 20R 5α(H),14β(H), 17β(H) Ergostano + C28 20S 5α(H),14β(H), 17β(H) Ergostano)/ ((C27 20R 5α(H),14β(H), 17β(H)  Colestano + C27 20S 5α(H),14β(H), 17β(H)  Colestano) + (C28 20R 5α(H),14β(H), 17β(H) Ergostano + C28 20S 5α(H),14β(H), 17β(H) Ergostano) + (C29 20R 5α(H),14β(H), 17β(H)Stigmstano + C29 20S 5α(H),14β(H), 17β(H)Stigmstano))</v>
      </c>
      <c r="D45" s="163">
        <f>'Relac-Diag'!I45</f>
        <v>0.1717148783830712</v>
      </c>
      <c r="E45" s="163">
        <f>'Relac-Diag'!M45</f>
        <v>0.24861428167921623</v>
      </c>
      <c r="F45" s="165"/>
    </row>
    <row r="46" spans="1:6" ht="69" thickBot="1" x14ac:dyDescent="0.25">
      <c r="A46" s="165"/>
      <c r="B46" s="172" t="str">
        <f>'Relac-Diag'!B46</f>
        <v>C29bb(R+S)/(C27-28-29bb(R+S))</v>
      </c>
      <c r="C46" s="172" t="str">
        <f>'Relac-Diag'!C46</f>
        <v>(C29 20R 5α(H),14β(H), 17β(H)Stigmstano + C29 20S 5α(H),14β(H), 17β(H)Stigmstano)/ ((C27 20R 5α(H),14β(H), 17β(H)  Colestano + C27 20S 5α(H),14β(H), 17β(H)  Colestano) + (C28 20R 5α(H),14β(H), 17β(H) Ergostano + C28 20S 5α(H),14β(H), 17β(H) Ergostano) + (C29 20R 5α(H),14β(H), 17β(H)Stigmstano + C29 20S 5α(H),14β(H), 17β(H)Stigmstano))</v>
      </c>
      <c r="D46" s="163">
        <f>'Relac-Diag'!I46</f>
        <v>0.18017798315737044</v>
      </c>
      <c r="E46" s="163">
        <f>'Relac-Diag'!M46</f>
        <v>0.23903729065849216</v>
      </c>
      <c r="F46" s="165"/>
    </row>
    <row r="47" spans="1:6" ht="34.799999999999997" thickBot="1" x14ac:dyDescent="0.25">
      <c r="A47" s="165"/>
      <c r="B47" s="162" t="str">
        <f>'Relac-Diag'!B47</f>
        <v>(C27R+C27S) / (C27bbR+ C27bbS)</v>
      </c>
      <c r="C47" s="162" t="str">
        <f>'Relac-Diag'!C47</f>
        <v>(C27 20S- 5α(H),14α(H),17α(H) Colestano + C27 20R- 5α(H),14α(H),17α(H) Colestano) / (C27 20R 5α(H),14β(H), 17β(H)  Colestano + C27 20R 5α(H),14β(H), 17β(H)  Colestano)</v>
      </c>
      <c r="D47" s="163">
        <f>'Relac-Diag'!I47</f>
        <v>1.2409749290184264</v>
      </c>
      <c r="E47" s="163">
        <f>'Relac-Diag'!M47</f>
        <v>0.96590728244378421</v>
      </c>
      <c r="F47" s="165"/>
    </row>
    <row r="48" spans="1:6" ht="34.799999999999997" thickBot="1" x14ac:dyDescent="0.25">
      <c r="A48" s="165"/>
      <c r="B48" s="172" t="str">
        <f>'Relac-Diag'!B48</f>
        <v>(C28R+C28S) / (C28bbR+ C28bbS)</v>
      </c>
      <c r="C48" s="172" t="str">
        <f>'Relac-Diag'!C48</f>
        <v>(C28 20S- 5α(H),14α(H),17α(H) Colestano + C28 20R- 5α(H),14α(H),17α(H) Colestano) / (C28 20R 5α(H),14β(H), 17β(H)  Colestano + C28 20R 5α(H),14β(H), 17β(H)  Colestano)</v>
      </c>
      <c r="D48" s="163">
        <f>'Relac-Diag'!I48</f>
        <v>0</v>
      </c>
      <c r="E48" s="163">
        <f>'Relac-Diag'!M48</f>
        <v>1.5319689113595285</v>
      </c>
      <c r="F48" s="165"/>
    </row>
    <row r="49" spans="1:6" ht="34.799999999999997" thickBot="1" x14ac:dyDescent="0.25">
      <c r="A49" s="165"/>
      <c r="B49" s="162" t="str">
        <f>'Relac-Diag'!B49</f>
        <v>(C29R+C29S) / (C29bbR+ C29bbS)</v>
      </c>
      <c r="C49" s="162" t="str">
        <f>'Relac-Diag'!C49</f>
        <v>(C29 20S- 5α(H),14α(H),17α(H) Colestano + C29 20R- 5α(H),14α(H),17α(H) Colestano) / (C29 20R 5α(H),14β(H), 17β(H)  Colestano + C29 20R 5α(H),14β(H), 17β(H)  Colestano)</v>
      </c>
      <c r="D49" s="163">
        <f>'Relac-Diag'!I49</f>
        <v>0.45292372200966158</v>
      </c>
      <c r="E49" s="163">
        <f>'Relac-Diag'!M49</f>
        <v>0.8410915378258258</v>
      </c>
      <c r="F49" s="165"/>
    </row>
    <row r="50" spans="1:6" ht="23.4" thickBot="1" x14ac:dyDescent="0.25">
      <c r="A50" s="165"/>
      <c r="B50" s="172" t="str">
        <f>'Relac-Diag'!B50</f>
        <v>C27(20S)/C27(20R)</v>
      </c>
      <c r="C50" s="172" t="str">
        <f>'Relac-Diag'!C50</f>
        <v>(C27 20S- 5α(H),14α(H),17α(H) Colestano) / (C27 20R- 5α(H),14α(H),17α(H) Colestano)</v>
      </c>
      <c r="D50" s="163">
        <f>'Relac-Diag'!I50</f>
        <v>0.74987232524123115</v>
      </c>
      <c r="E50" s="163">
        <f>'Relac-Diag'!M50</f>
        <v>1.0675629080107889</v>
      </c>
      <c r="F50" s="165"/>
    </row>
    <row r="51" spans="1:6" ht="23.4" thickBot="1" x14ac:dyDescent="0.25">
      <c r="A51" s="165"/>
      <c r="B51" s="162" t="str">
        <f>'Relac-Diag'!B51</f>
        <v>C28(20S)/C28(20R)</v>
      </c>
      <c r="C51" s="162" t="str">
        <f>'Relac-Diag'!C51</f>
        <v>(C28 20S- 5α(H),14α(H),17α(H) Colestano) / (C28 20R- 5α(H),14α(H),17α(H) Colestano)</v>
      </c>
      <c r="D51" s="163" t="e">
        <f>'Relac-Diag'!I51</f>
        <v>#DIV/0!</v>
      </c>
      <c r="E51" s="163">
        <f>'Relac-Diag'!M51</f>
        <v>0.59433102715709552</v>
      </c>
      <c r="F51" s="165"/>
    </row>
    <row r="52" spans="1:6" ht="23.4" thickBot="1" x14ac:dyDescent="0.25">
      <c r="A52" s="165"/>
      <c r="B52" s="172" t="str">
        <f>'Relac-Diag'!B52</f>
        <v>C29(20S)/C29(20R)</v>
      </c>
      <c r="C52" s="172" t="str">
        <f>'Relac-Diag'!C52</f>
        <v>(C29 20S- 5α(H),14α(H),17α(H) Colestano) / (C29 20R- 5α(H),14α(H),17α(H) Colestano)</v>
      </c>
      <c r="D52" s="163">
        <f>'Relac-Diag'!I52</f>
        <v>0</v>
      </c>
      <c r="E52" s="163">
        <f>'Relac-Diag'!M52</f>
        <v>0</v>
      </c>
      <c r="F52" s="165"/>
    </row>
    <row r="53" spans="1:6" ht="12" thickBot="1" x14ac:dyDescent="0.25">
      <c r="A53" s="165"/>
      <c r="B53" s="162" t="str">
        <f>'Relac-Diag'!B53</f>
        <v>C30 Steranos Indice</v>
      </c>
      <c r="C53" s="162" t="str">
        <f>'Relac-Diag'!C53</f>
        <v>C30/ Ʃ(C27-C30)</v>
      </c>
      <c r="D53" s="163">
        <f>'Relac-Diag'!I53</f>
        <v>0</v>
      </c>
      <c r="E53" s="163">
        <f>'Relac-Diag'!M53</f>
        <v>0</v>
      </c>
      <c r="F53" s="165"/>
    </row>
    <row r="54" spans="1:6" ht="12" thickBot="1" x14ac:dyDescent="0.25">
      <c r="A54" s="165"/>
      <c r="B54" s="172" t="str">
        <f>'Relac-Diag'!B54</f>
        <v>Bn</v>
      </c>
      <c r="C54" s="172" t="str">
        <f>'Relac-Diag'!C54</f>
        <v>Benceno</v>
      </c>
      <c r="D54" s="163" t="e">
        <f>'Relac-Diag'!I54</f>
        <v>#DIV/0!</v>
      </c>
      <c r="E54" s="163" t="e">
        <f>'Relac-Diag'!M54</f>
        <v>#DIV/0!</v>
      </c>
      <c r="F54" s="165"/>
    </row>
    <row r="55" spans="1:6" ht="12" thickBot="1" x14ac:dyDescent="0.25">
      <c r="A55" s="165"/>
      <c r="B55" s="162" t="str">
        <f>'Relac-Diag'!B55</f>
        <v>Tn</v>
      </c>
      <c r="C55" s="162" t="str">
        <f>'Relac-Diag'!C55</f>
        <v>Tolueno</v>
      </c>
      <c r="D55" s="163" t="e">
        <f>'Relac-Diag'!I55</f>
        <v>#DIV/0!</v>
      </c>
      <c r="E55" s="163" t="e">
        <f>'Relac-Diag'!M55</f>
        <v>#DIV/0!</v>
      </c>
      <c r="F55" s="165"/>
    </row>
    <row r="56" spans="1:6" ht="12" thickBot="1" x14ac:dyDescent="0.25">
      <c r="A56" s="165"/>
      <c r="B56" s="172" t="str">
        <f>'Relac-Diag'!B56</f>
        <v>Et</v>
      </c>
      <c r="C56" s="172" t="str">
        <f>'Relac-Diag'!C56</f>
        <v>Etilbenceno</v>
      </c>
      <c r="D56" s="163" t="e">
        <f>'Relac-Diag'!I56</f>
        <v>#DIV/0!</v>
      </c>
      <c r="E56" s="163" t="e">
        <f>'Relac-Diag'!M56</f>
        <v>#DIV/0!</v>
      </c>
      <c r="F56" s="165"/>
    </row>
    <row r="57" spans="1:6" ht="12" thickBot="1" x14ac:dyDescent="0.25">
      <c r="A57" s="165"/>
      <c r="B57" s="162" t="str">
        <f>'Relac-Diag'!B57</f>
        <v>Ox</v>
      </c>
      <c r="C57" s="162" t="str">
        <f>'Relac-Diag'!C57</f>
        <v>1,3-dimetilbenceno  (orto-xileno)</v>
      </c>
      <c r="D57" s="163" t="e">
        <f>'Relac-Diag'!I57</f>
        <v>#DIV/0!</v>
      </c>
      <c r="E57" s="163" t="e">
        <f>'Relac-Diag'!M57</f>
        <v>#DIV/0!</v>
      </c>
      <c r="F57" s="165"/>
    </row>
    <row r="58" spans="1:6" ht="12" thickBot="1" x14ac:dyDescent="0.25">
      <c r="A58" s="165"/>
      <c r="B58" s="172" t="str">
        <f>'Relac-Diag'!B58</f>
        <v>Mx</v>
      </c>
      <c r="C58" s="172" t="str">
        <f>'Relac-Diag'!C58</f>
        <v>1,4-dimetilbenceno  (meta-xileno)</v>
      </c>
      <c r="D58" s="163" t="e">
        <f>'Relac-Diag'!I58</f>
        <v>#DIV/0!</v>
      </c>
      <c r="E58" s="163" t="e">
        <f>'Relac-Diag'!M58</f>
        <v>#DIV/0!</v>
      </c>
      <c r="F58" s="165"/>
    </row>
    <row r="59" spans="1:6" ht="12" thickBot="1" x14ac:dyDescent="0.25">
      <c r="A59" s="165"/>
      <c r="B59" s="162" t="str">
        <f>'Relac-Diag'!B59</f>
        <v>Px</v>
      </c>
      <c r="C59" s="162" t="str">
        <f>'Relac-Diag'!C59</f>
        <v>1,2-dimetilbenceno  (para-xileno)</v>
      </c>
      <c r="D59" s="163" t="e">
        <f>'Relac-Diag'!I59</f>
        <v>#DIV/0!</v>
      </c>
      <c r="E59" s="163" t="e">
        <f>'Relac-Diag'!M59</f>
        <v>#DIV/0!</v>
      </c>
      <c r="F59" s="165"/>
    </row>
    <row r="60" spans="1:6" ht="12" thickBot="1" x14ac:dyDescent="0.25">
      <c r="A60" s="165"/>
      <c r="B60" s="172" t="str">
        <f>'Relac-Diag'!B60</f>
        <v>1-ME</v>
      </c>
      <c r="C60" s="172" t="str">
        <f>'Relac-Diag'!C60</f>
        <v>1-metiletilbenceno</v>
      </c>
      <c r="D60" s="163" t="e">
        <f>'Relac-Diag'!I60</f>
        <v>#DIV/0!</v>
      </c>
      <c r="E60" s="163" t="e">
        <f>'Relac-Diag'!M60</f>
        <v>#DIV/0!</v>
      </c>
      <c r="F60" s="165"/>
    </row>
    <row r="61" spans="1:6" ht="12" thickBot="1" x14ac:dyDescent="0.25">
      <c r="A61" s="165"/>
      <c r="B61" s="162" t="str">
        <f>'Relac-Diag'!B61</f>
        <v>PB</v>
      </c>
      <c r="C61" s="162" t="str">
        <f>'Relac-Diag'!C61</f>
        <v>Propilbenceno</v>
      </c>
      <c r="D61" s="163" t="e">
        <f>'Relac-Diag'!I61</f>
        <v>#DIV/0!</v>
      </c>
      <c r="E61" s="163" t="e">
        <f>'Relac-Diag'!M61</f>
        <v>#DIV/0!</v>
      </c>
      <c r="F61" s="165"/>
    </row>
    <row r="62" spans="1:6" ht="12" thickBot="1" x14ac:dyDescent="0.25">
      <c r="A62" s="165"/>
      <c r="B62" s="172" t="str">
        <f>'Relac-Diag'!B62</f>
        <v>1M3E</v>
      </c>
      <c r="C62" s="172" t="str">
        <f>'Relac-Diag'!C62</f>
        <v>1-metil-3-etilbenceno</v>
      </c>
      <c r="D62" s="163" t="e">
        <f>'Relac-Diag'!I62</f>
        <v>#DIV/0!</v>
      </c>
      <c r="E62" s="163" t="e">
        <f>'Relac-Diag'!M62</f>
        <v>#DIV/0!</v>
      </c>
      <c r="F62" s="165"/>
    </row>
    <row r="63" spans="1:6" ht="12" thickBot="1" x14ac:dyDescent="0.25">
      <c r="A63" s="165"/>
      <c r="B63" s="162" t="str">
        <f>'Relac-Diag'!B63</f>
        <v>1M4E</v>
      </c>
      <c r="C63" s="162" t="str">
        <f>'Relac-Diag'!C63</f>
        <v>1-metil-4-etilbenceno</v>
      </c>
      <c r="D63" s="163" t="e">
        <f>'Relac-Diag'!I63</f>
        <v>#DIV/0!</v>
      </c>
      <c r="E63" s="163" t="e">
        <f>'Relac-Diag'!M63</f>
        <v>#DIV/0!</v>
      </c>
      <c r="F63" s="165"/>
    </row>
    <row r="64" spans="1:6" ht="12" thickBot="1" x14ac:dyDescent="0.25">
      <c r="A64" s="165"/>
      <c r="B64" s="172" t="str">
        <f>'Relac-Diag'!B64</f>
        <v>135TMB</v>
      </c>
      <c r="C64" s="172" t="str">
        <f>'Relac-Diag'!C64</f>
        <v>1,3,5-trimetilbenceno</v>
      </c>
      <c r="D64" s="163" t="e">
        <f>'Relac-Diag'!I64</f>
        <v>#DIV/0!</v>
      </c>
      <c r="E64" s="163" t="e">
        <f>'Relac-Diag'!M64</f>
        <v>#DIV/0!</v>
      </c>
      <c r="F64" s="165"/>
    </row>
    <row r="65" spans="1:6" ht="12" thickBot="1" x14ac:dyDescent="0.25">
      <c r="A65" s="165"/>
      <c r="B65" s="162" t="str">
        <f>'Relac-Diag'!B65</f>
        <v>1M2EB</v>
      </c>
      <c r="C65" s="162" t="str">
        <f>'Relac-Diag'!C65</f>
        <v>1-metil-2-etilbenceno</v>
      </c>
      <c r="D65" s="163" t="e">
        <f>'Relac-Diag'!I65</f>
        <v>#DIV/0!</v>
      </c>
      <c r="E65" s="163" t="e">
        <f>'Relac-Diag'!M65</f>
        <v>#DIV/0!</v>
      </c>
      <c r="F65" s="165"/>
    </row>
    <row r="66" spans="1:6" ht="12" thickBot="1" x14ac:dyDescent="0.25">
      <c r="A66" s="165"/>
      <c r="B66" s="172" t="str">
        <f>'Relac-Diag'!B66</f>
        <v>124TMB</v>
      </c>
      <c r="C66" s="172" t="str">
        <f>'Relac-Diag'!C66</f>
        <v>1,2,4-trimetilbenceno</v>
      </c>
      <c r="D66" s="163" t="e">
        <f>'Relac-Diag'!I66</f>
        <v>#DIV/0!</v>
      </c>
      <c r="E66" s="163" t="e">
        <f>'Relac-Diag'!M66</f>
        <v>#DIV/0!</v>
      </c>
      <c r="F66" s="165"/>
    </row>
    <row r="67" spans="1:6" ht="12" thickBot="1" x14ac:dyDescent="0.25">
      <c r="A67" s="165"/>
      <c r="B67" s="162" t="str">
        <f>'Relac-Diag'!B67</f>
        <v>123TMB</v>
      </c>
      <c r="C67" s="162" t="str">
        <f>'Relac-Diag'!C67</f>
        <v>1,2,3-trimetilbenceno</v>
      </c>
      <c r="D67" s="163" t="e">
        <f>'Relac-Diag'!I67</f>
        <v>#DIV/0!</v>
      </c>
      <c r="E67" s="163" t="e">
        <f>'Relac-Diag'!M67</f>
        <v>#DIV/0!</v>
      </c>
      <c r="F67" s="165"/>
    </row>
    <row r="68" spans="1:6" ht="12" thickBot="1" x14ac:dyDescent="0.25">
      <c r="A68" s="165"/>
      <c r="B68" s="172" t="str">
        <f>'Relac-Diag'!B68</f>
        <v>14DEB</v>
      </c>
      <c r="C68" s="172" t="str">
        <f>'Relac-Diag'!C68</f>
        <v>1,4-dietilbenceno</v>
      </c>
      <c r="D68" s="163" t="e">
        <f>'Relac-Diag'!I68</f>
        <v>#DIV/0!</v>
      </c>
      <c r="E68" s="163" t="e">
        <f>'Relac-Diag'!M68</f>
        <v>#DIV/0!</v>
      </c>
      <c r="F68" s="165"/>
    </row>
    <row r="69" spans="1:6" ht="12" thickBot="1" x14ac:dyDescent="0.25">
      <c r="A69" s="165"/>
      <c r="B69" s="162" t="str">
        <f>'Relac-Diag'!B69</f>
        <v>BB</v>
      </c>
      <c r="C69" s="162" t="str">
        <f>'Relac-Diag'!C69</f>
        <v>butilbenceno</v>
      </c>
      <c r="D69" s="163" t="e">
        <f>'Relac-Diag'!I69</f>
        <v>#DIV/0!</v>
      </c>
      <c r="E69" s="163" t="e">
        <f>'Relac-Diag'!M69</f>
        <v>#DIV/0!</v>
      </c>
      <c r="F69" s="165"/>
    </row>
    <row r="70" spans="1:6" ht="12" thickBot="1" x14ac:dyDescent="0.25">
      <c r="A70" s="165"/>
      <c r="B70" s="172" t="str">
        <f>'Relac-Diag'!B70</f>
        <v>12DEB</v>
      </c>
      <c r="C70" s="172" t="str">
        <f>'Relac-Diag'!C70</f>
        <v>1,2-dietilbenceno</v>
      </c>
      <c r="D70" s="163" t="e">
        <f>'Relac-Diag'!I70</f>
        <v>#DIV/0!</v>
      </c>
      <c r="E70" s="163" t="e">
        <f>'Relac-Diag'!M70</f>
        <v>#DIV/0!</v>
      </c>
      <c r="F70" s="165"/>
    </row>
    <row r="71" spans="1:6" ht="12" thickBot="1" x14ac:dyDescent="0.25">
      <c r="A71" s="165"/>
      <c r="B71" s="162" t="str">
        <f>'Relac-Diag'!B71</f>
        <v>1245TMB</v>
      </c>
      <c r="C71" s="162" t="str">
        <f>'Relac-Diag'!C71</f>
        <v>1,2,4,5-tetrametilbenceno</v>
      </c>
      <c r="D71" s="163" t="e">
        <f>'Relac-Diag'!I71</f>
        <v>#DIV/0!</v>
      </c>
      <c r="E71" s="163" t="e">
        <f>'Relac-Diag'!M71</f>
        <v>#DIV/0!</v>
      </c>
      <c r="F71" s="165"/>
    </row>
    <row r="72" spans="1:6" ht="12" thickBot="1" x14ac:dyDescent="0.25">
      <c r="A72" s="165"/>
      <c r="B72" s="172" t="str">
        <f>'Relac-Diag'!B72</f>
        <v>1235TMB</v>
      </c>
      <c r="C72" s="172" t="str">
        <f>'Relac-Diag'!C72</f>
        <v>1,2,3,5-tetrametilbenceno</v>
      </c>
      <c r="D72" s="163" t="e">
        <f>'Relac-Diag'!I72</f>
        <v>#DIV/0!</v>
      </c>
      <c r="E72" s="163" t="e">
        <f>'Relac-Diag'!M72</f>
        <v>#DIV/0!</v>
      </c>
      <c r="F72" s="165"/>
    </row>
    <row r="73" spans="1:6" ht="12" thickBot="1" x14ac:dyDescent="0.25">
      <c r="A73" s="165"/>
      <c r="B73" s="162" t="str">
        <f>'Relac-Diag'!B73</f>
        <v>1234TMB</v>
      </c>
      <c r="C73" s="162" t="str">
        <f>'Relac-Diag'!C73</f>
        <v>1,2,3,4-tetrametilbenceno</v>
      </c>
      <c r="D73" s="163" t="e">
        <f>'Relac-Diag'!I73</f>
        <v>#DIV/0!</v>
      </c>
      <c r="E73" s="163" t="e">
        <f>'Relac-Diag'!M73</f>
        <v>#DIV/0!</v>
      </c>
      <c r="F73" s="165"/>
    </row>
    <row r="74" spans="1:6" ht="12" thickBot="1" x14ac:dyDescent="0.25">
      <c r="A74" s="165"/>
      <c r="B74" s="214" t="str">
        <f>'Relac-Diag'!B74</f>
        <v>PMB</v>
      </c>
      <c r="C74" s="214" t="str">
        <f>'Relac-Diag'!C74</f>
        <v>Pentametilbenceno</v>
      </c>
      <c r="D74" s="215" t="e">
        <f>'Relac-Diag'!I74</f>
        <v>#DIV/0!</v>
      </c>
      <c r="E74" s="215" t="e">
        <f>'Relac-Diag'!M74</f>
        <v>#DIV/0!</v>
      </c>
      <c r="F74" s="165"/>
    </row>
    <row r="75" spans="1:6" ht="144.75" customHeight="1" thickBot="1" x14ac:dyDescent="0.25">
      <c r="A75" s="165"/>
      <c r="B75" s="339" t="s">
        <v>504</v>
      </c>
      <c r="C75" s="340"/>
      <c r="D75" s="216" t="s">
        <v>505</v>
      </c>
      <c r="E75" s="216" t="s">
        <v>506</v>
      </c>
      <c r="F75" s="165"/>
    </row>
    <row r="76" spans="1:6" x14ac:dyDescent="0.2">
      <c r="A76" s="165"/>
      <c r="B76" s="164" t="s">
        <v>314</v>
      </c>
      <c r="C76" s="166"/>
      <c r="D76" s="167"/>
      <c r="E76" s="167"/>
      <c r="F76" s="165"/>
    </row>
    <row r="77" spans="1:6" x14ac:dyDescent="0.2">
      <c r="A77" s="165"/>
      <c r="B77" s="164" t="s">
        <v>315</v>
      </c>
      <c r="C77" s="166"/>
      <c r="D77" s="167"/>
      <c r="E77" s="167"/>
      <c r="F77" s="165"/>
    </row>
    <row r="78" spans="1:6" x14ac:dyDescent="0.2">
      <c r="A78" s="165"/>
      <c r="B78" s="164" t="s">
        <v>316</v>
      </c>
      <c r="C78" s="166"/>
      <c r="D78" s="169"/>
      <c r="E78" s="169"/>
      <c r="F78" s="165"/>
    </row>
    <row r="79" spans="1:6" x14ac:dyDescent="0.2">
      <c r="A79" s="165"/>
      <c r="B79" s="164" t="s">
        <v>317</v>
      </c>
      <c r="C79" s="166"/>
      <c r="D79" s="169"/>
      <c r="E79" s="169"/>
      <c r="F79" s="165"/>
    </row>
    <row r="80" spans="1:6" x14ac:dyDescent="0.2">
      <c r="A80" s="165"/>
      <c r="B80" s="164" t="s">
        <v>318</v>
      </c>
      <c r="C80" s="166"/>
      <c r="D80" s="169"/>
      <c r="E80" s="169"/>
      <c r="F80" s="165"/>
    </row>
    <row r="81" spans="1:6" x14ac:dyDescent="0.2">
      <c r="A81" s="165"/>
      <c r="B81" s="164" t="s">
        <v>319</v>
      </c>
      <c r="C81" s="166"/>
      <c r="D81" s="169"/>
      <c r="E81" s="169"/>
      <c r="F81" s="165"/>
    </row>
    <row r="82" spans="1:6" x14ac:dyDescent="0.2">
      <c r="A82" s="165"/>
      <c r="B82" s="164" t="s">
        <v>485</v>
      </c>
      <c r="C82" s="165"/>
      <c r="D82" s="169"/>
      <c r="E82" s="169"/>
      <c r="F82" s="165"/>
    </row>
    <row r="83" spans="1:6" x14ac:dyDescent="0.2">
      <c r="A83" s="165"/>
      <c r="B83" s="166"/>
      <c r="C83" s="166"/>
      <c r="D83" s="169"/>
      <c r="E83" s="169"/>
      <c r="F83" s="165"/>
    </row>
    <row r="84" spans="1:6" x14ac:dyDescent="0.2">
      <c r="A84" s="165"/>
      <c r="B84" s="166"/>
      <c r="C84" s="166"/>
      <c r="D84" s="167"/>
      <c r="E84" s="167"/>
      <c r="F84" s="165"/>
    </row>
  </sheetData>
  <sheetProtection algorithmName="SHA-512" hashValue="TbRAzH6h0MxR9CM5wPxhWb/65w9cA0CHZX4ItwL51yf7uH8FThFCf4IAY8Tr/fbfS/83LLqYC8bMjH63Hdg/2A==" saltValue="W0K7E2G7K0NStzOGrX66hA==" spinCount="100000" sheet="1" objects="1" scenarios="1"/>
  <mergeCells count="3">
    <mergeCell ref="B7:E7"/>
    <mergeCell ref="B8:E8"/>
    <mergeCell ref="B75:C7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3"/>
  <sheetViews>
    <sheetView tabSelected="1" topLeftCell="B1" zoomScale="70" zoomScaleNormal="70" workbookViewId="0">
      <selection activeCell="O11" sqref="O11"/>
    </sheetView>
  </sheetViews>
  <sheetFormatPr baseColWidth="10" defaultColWidth="11.44140625" defaultRowHeight="14.4" x14ac:dyDescent="0.3"/>
  <cols>
    <col min="1" max="1" width="5.88671875" style="177" customWidth="1"/>
    <col min="2" max="2" width="32.6640625" style="211" customWidth="1"/>
    <col min="3" max="3" width="33.5546875" style="212" customWidth="1"/>
    <col min="4" max="4" width="107.109375" style="213" customWidth="1"/>
    <col min="5" max="6" width="11.44140625" style="177"/>
    <col min="7" max="57" width="11.44140625" style="173"/>
    <col min="58" max="16384" width="11.44140625" style="177"/>
  </cols>
  <sheetData>
    <row r="1" spans="1:6" x14ac:dyDescent="0.3">
      <c r="A1" s="173"/>
      <c r="B1" s="174"/>
      <c r="C1" s="175"/>
      <c r="D1" s="176"/>
      <c r="E1" s="173"/>
      <c r="F1" s="173"/>
    </row>
    <row r="2" spans="1:6" x14ac:dyDescent="0.3">
      <c r="A2" s="173"/>
      <c r="B2" s="174"/>
      <c r="C2" s="178"/>
      <c r="D2" s="179"/>
      <c r="E2" s="173"/>
      <c r="F2" s="173"/>
    </row>
    <row r="3" spans="1:6" ht="6" customHeight="1" x14ac:dyDescent="0.3">
      <c r="A3" s="173"/>
      <c r="B3" s="174"/>
      <c r="C3" s="178"/>
      <c r="D3" s="179"/>
      <c r="E3" s="173"/>
      <c r="F3" s="173"/>
    </row>
    <row r="4" spans="1:6" hidden="1" x14ac:dyDescent="0.3">
      <c r="A4" s="173"/>
      <c r="B4" s="174"/>
      <c r="C4" s="178"/>
      <c r="D4" s="179"/>
      <c r="E4" s="173"/>
      <c r="F4" s="173"/>
    </row>
    <row r="5" spans="1:6" ht="15" thickBot="1" x14ac:dyDescent="0.35">
      <c r="A5" s="173"/>
      <c r="B5" s="174"/>
      <c r="C5" s="175"/>
      <c r="D5" s="176"/>
      <c r="E5" s="173"/>
      <c r="F5" s="173"/>
    </row>
    <row r="6" spans="1:6" ht="27.6" x14ac:dyDescent="0.3">
      <c r="A6" s="173"/>
      <c r="B6" s="180" t="s">
        <v>11</v>
      </c>
      <c r="C6" s="181" t="s">
        <v>287</v>
      </c>
      <c r="D6" s="182" t="s">
        <v>508</v>
      </c>
      <c r="E6" s="173"/>
      <c r="F6" s="173"/>
    </row>
    <row r="7" spans="1:6" ht="15" thickBot="1" x14ac:dyDescent="0.35">
      <c r="A7" s="173"/>
      <c r="B7" s="341" t="s">
        <v>448</v>
      </c>
      <c r="C7" s="342"/>
      <c r="D7" s="343"/>
      <c r="E7" s="173"/>
      <c r="F7" s="173"/>
    </row>
    <row r="8" spans="1:6" ht="16.2" thickBot="1" x14ac:dyDescent="0.35">
      <c r="A8" s="173"/>
      <c r="B8" s="344"/>
      <c r="C8" s="345"/>
      <c r="D8" s="346"/>
      <c r="E8" s="173"/>
      <c r="F8" s="173"/>
    </row>
    <row r="9" spans="1:6" ht="66" x14ac:dyDescent="0.3">
      <c r="A9" s="173"/>
      <c r="B9" s="183" t="s">
        <v>288</v>
      </c>
      <c r="C9" s="184" t="s">
        <v>373</v>
      </c>
      <c r="D9" s="185" t="s">
        <v>486</v>
      </c>
      <c r="E9" s="173"/>
      <c r="F9" s="173"/>
    </row>
    <row r="10" spans="1:6" ht="131.25" customHeight="1" x14ac:dyDescent="0.3">
      <c r="A10" s="173"/>
      <c r="B10" s="186" t="s">
        <v>289</v>
      </c>
      <c r="C10" s="187" t="s">
        <v>374</v>
      </c>
      <c r="D10" s="188" t="s">
        <v>487</v>
      </c>
      <c r="E10" s="173"/>
      <c r="F10" s="173"/>
    </row>
    <row r="11" spans="1:6" ht="105.6" x14ac:dyDescent="0.3">
      <c r="A11" s="173"/>
      <c r="B11" s="189" t="s">
        <v>290</v>
      </c>
      <c r="C11" s="190" t="s">
        <v>375</v>
      </c>
      <c r="D11" s="188" t="s">
        <v>488</v>
      </c>
      <c r="E11" s="173"/>
      <c r="F11" s="173"/>
    </row>
    <row r="12" spans="1:6" ht="39.6" x14ac:dyDescent="0.3">
      <c r="A12" s="173"/>
      <c r="B12" s="191" t="s">
        <v>474</v>
      </c>
      <c r="C12" s="187" t="s">
        <v>475</v>
      </c>
      <c r="D12" s="188" t="s">
        <v>489</v>
      </c>
      <c r="E12" s="173"/>
      <c r="F12" s="173"/>
    </row>
    <row r="13" spans="1:6" x14ac:dyDescent="0.3">
      <c r="A13" s="173"/>
      <c r="B13" s="192" t="s">
        <v>301</v>
      </c>
      <c r="C13" s="193" t="s">
        <v>302</v>
      </c>
      <c r="D13" s="194" t="s">
        <v>490</v>
      </c>
      <c r="E13" s="173"/>
      <c r="F13" s="173"/>
    </row>
    <row r="14" spans="1:6" x14ac:dyDescent="0.3">
      <c r="A14" s="173"/>
      <c r="B14" s="191" t="s">
        <v>303</v>
      </c>
      <c r="C14" s="187" t="s">
        <v>452</v>
      </c>
      <c r="D14" s="188" t="s">
        <v>491</v>
      </c>
      <c r="E14" s="173"/>
      <c r="F14" s="173"/>
    </row>
    <row r="15" spans="1:6" ht="26.4" x14ac:dyDescent="0.3">
      <c r="A15" s="173"/>
      <c r="B15" s="192" t="s">
        <v>294</v>
      </c>
      <c r="C15" s="195" t="s">
        <v>291</v>
      </c>
      <c r="D15" s="196" t="s">
        <v>492</v>
      </c>
      <c r="E15" s="173"/>
      <c r="F15" s="173"/>
    </row>
    <row r="16" spans="1:6" x14ac:dyDescent="0.3">
      <c r="A16" s="173"/>
      <c r="B16" s="191" t="s">
        <v>295</v>
      </c>
      <c r="C16" s="187" t="s">
        <v>292</v>
      </c>
      <c r="D16" s="188" t="s">
        <v>493</v>
      </c>
      <c r="E16" s="173"/>
      <c r="F16" s="173"/>
    </row>
    <row r="17" spans="1:6" x14ac:dyDescent="0.3">
      <c r="A17" s="173"/>
      <c r="B17" s="189" t="s">
        <v>296</v>
      </c>
      <c r="C17" s="190" t="s">
        <v>293</v>
      </c>
      <c r="D17" s="188"/>
      <c r="E17" s="173"/>
      <c r="F17" s="173"/>
    </row>
    <row r="18" spans="1:6" x14ac:dyDescent="0.3">
      <c r="A18" s="173"/>
      <c r="B18" s="191" t="s">
        <v>307</v>
      </c>
      <c r="C18" s="187" t="s">
        <v>307</v>
      </c>
      <c r="D18" s="188"/>
      <c r="E18" s="173"/>
      <c r="F18" s="173"/>
    </row>
    <row r="19" spans="1:6" x14ac:dyDescent="0.3">
      <c r="A19" s="173"/>
      <c r="B19" s="189" t="s">
        <v>298</v>
      </c>
      <c r="C19" s="190" t="s">
        <v>297</v>
      </c>
      <c r="D19" s="188"/>
      <c r="E19" s="173"/>
      <c r="F19" s="173"/>
    </row>
    <row r="20" spans="1:6" ht="26.4" x14ac:dyDescent="0.3">
      <c r="A20" s="173"/>
      <c r="B20" s="191" t="s">
        <v>476</v>
      </c>
      <c r="C20" s="197" t="s">
        <v>477</v>
      </c>
      <c r="D20" s="188" t="s">
        <v>494</v>
      </c>
      <c r="E20" s="173"/>
      <c r="F20" s="173"/>
    </row>
    <row r="21" spans="1:6" x14ac:dyDescent="0.3">
      <c r="A21" s="173"/>
      <c r="B21" s="189" t="s">
        <v>478</v>
      </c>
      <c r="C21" s="198" t="s">
        <v>479</v>
      </c>
      <c r="D21" s="188" t="s">
        <v>495</v>
      </c>
      <c r="E21" s="173"/>
      <c r="F21" s="173"/>
    </row>
    <row r="22" spans="1:6" x14ac:dyDescent="0.3">
      <c r="A22" s="173"/>
      <c r="B22" s="191" t="s">
        <v>385</v>
      </c>
      <c r="C22" s="197" t="s">
        <v>308</v>
      </c>
      <c r="D22" s="188"/>
      <c r="E22" s="173"/>
      <c r="F22" s="173"/>
    </row>
    <row r="23" spans="1:6" x14ac:dyDescent="0.3">
      <c r="A23" s="173"/>
      <c r="B23" s="189" t="s">
        <v>386</v>
      </c>
      <c r="C23" s="198" t="s">
        <v>309</v>
      </c>
      <c r="D23" s="188"/>
      <c r="E23" s="173"/>
      <c r="F23" s="173"/>
    </row>
    <row r="24" spans="1:6" ht="59.25" customHeight="1" x14ac:dyDescent="0.3">
      <c r="A24" s="173"/>
      <c r="B24" s="199" t="s">
        <v>480</v>
      </c>
      <c r="C24" s="199" t="s">
        <v>496</v>
      </c>
      <c r="D24" s="188" t="s">
        <v>497</v>
      </c>
      <c r="E24" s="173"/>
      <c r="F24" s="173"/>
    </row>
    <row r="25" spans="1:6" x14ac:dyDescent="0.3">
      <c r="A25" s="173"/>
      <c r="B25" s="189" t="s">
        <v>312</v>
      </c>
      <c r="C25" s="198" t="s">
        <v>311</v>
      </c>
      <c r="D25" s="188" t="s">
        <v>498</v>
      </c>
      <c r="E25" s="173"/>
      <c r="F25" s="173"/>
    </row>
    <row r="26" spans="1:6" x14ac:dyDescent="0.3">
      <c r="A26" s="173"/>
      <c r="B26" s="186" t="s">
        <v>482</v>
      </c>
      <c r="C26" s="199" t="s">
        <v>483</v>
      </c>
      <c r="D26" s="188" t="s">
        <v>499</v>
      </c>
      <c r="E26" s="173"/>
      <c r="F26" s="173"/>
    </row>
    <row r="27" spans="1:6" x14ac:dyDescent="0.3">
      <c r="A27" s="173"/>
      <c r="B27" s="189" t="s">
        <v>313</v>
      </c>
      <c r="C27" s="198" t="s">
        <v>310</v>
      </c>
      <c r="D27" s="188" t="s">
        <v>500</v>
      </c>
      <c r="E27" s="173"/>
      <c r="F27" s="173"/>
    </row>
    <row r="28" spans="1:6" ht="22.8" x14ac:dyDescent="0.3">
      <c r="A28" s="173"/>
      <c r="B28" s="157" t="s">
        <v>322</v>
      </c>
      <c r="C28" s="200" t="s">
        <v>321</v>
      </c>
      <c r="D28" s="201" t="s">
        <v>503</v>
      </c>
      <c r="E28" s="173"/>
      <c r="F28" s="173"/>
    </row>
    <row r="29" spans="1:6" ht="22.8" x14ac:dyDescent="0.3">
      <c r="A29" s="173"/>
      <c r="B29" s="202" t="s">
        <v>323</v>
      </c>
      <c r="C29" s="203" t="s">
        <v>324</v>
      </c>
      <c r="D29" s="201" t="s">
        <v>503</v>
      </c>
      <c r="E29" s="173"/>
      <c r="F29" s="173"/>
    </row>
    <row r="30" spans="1:6" ht="22.8" x14ac:dyDescent="0.3">
      <c r="A30" s="173"/>
      <c r="B30" s="157" t="s">
        <v>325</v>
      </c>
      <c r="C30" s="200" t="s">
        <v>326</v>
      </c>
      <c r="D30" s="201" t="s">
        <v>503</v>
      </c>
      <c r="E30" s="173"/>
      <c r="F30" s="173"/>
    </row>
    <row r="31" spans="1:6" ht="34.5" customHeight="1" x14ac:dyDescent="0.3">
      <c r="A31" s="173"/>
      <c r="B31" s="202" t="s">
        <v>327</v>
      </c>
      <c r="C31" s="203" t="s">
        <v>328</v>
      </c>
      <c r="D31" s="201" t="s">
        <v>503</v>
      </c>
      <c r="E31" s="173"/>
      <c r="F31" s="173"/>
    </row>
    <row r="32" spans="1:6" ht="24" x14ac:dyDescent="0.3">
      <c r="A32" s="173"/>
      <c r="B32" s="157" t="s">
        <v>329</v>
      </c>
      <c r="C32" s="204" t="s">
        <v>330</v>
      </c>
      <c r="D32" s="201" t="s">
        <v>503</v>
      </c>
      <c r="E32" s="173"/>
      <c r="F32" s="173"/>
    </row>
    <row r="33" spans="1:6" ht="24" x14ac:dyDescent="0.3">
      <c r="A33" s="173"/>
      <c r="B33" s="202" t="s">
        <v>331</v>
      </c>
      <c r="C33" s="205" t="s">
        <v>332</v>
      </c>
      <c r="D33" s="201" t="s">
        <v>503</v>
      </c>
      <c r="E33" s="173"/>
      <c r="F33" s="173"/>
    </row>
    <row r="34" spans="1:6" ht="22.8" x14ac:dyDescent="0.3">
      <c r="A34" s="173"/>
      <c r="B34" s="157" t="s">
        <v>333</v>
      </c>
      <c r="C34" s="200" t="s">
        <v>334</v>
      </c>
      <c r="D34" s="201" t="s">
        <v>503</v>
      </c>
      <c r="E34" s="173"/>
      <c r="F34" s="173"/>
    </row>
    <row r="35" spans="1:6" ht="24" x14ac:dyDescent="0.3">
      <c r="A35" s="173"/>
      <c r="B35" s="202" t="s">
        <v>335</v>
      </c>
      <c r="C35" s="205" t="s">
        <v>337</v>
      </c>
      <c r="D35" s="201" t="s">
        <v>503</v>
      </c>
      <c r="E35" s="173"/>
      <c r="F35" s="173"/>
    </row>
    <row r="36" spans="1:6" ht="24" x14ac:dyDescent="0.3">
      <c r="A36" s="173"/>
      <c r="B36" s="157" t="s">
        <v>336</v>
      </c>
      <c r="C36" s="204" t="s">
        <v>338</v>
      </c>
      <c r="D36" s="201" t="s">
        <v>503</v>
      </c>
      <c r="E36" s="173"/>
      <c r="F36" s="173"/>
    </row>
    <row r="37" spans="1:6" x14ac:dyDescent="0.3">
      <c r="A37" s="173"/>
      <c r="B37" s="202" t="s">
        <v>339</v>
      </c>
      <c r="C37" s="205" t="s">
        <v>340</v>
      </c>
      <c r="D37" s="201" t="s">
        <v>503</v>
      </c>
      <c r="E37" s="173"/>
      <c r="F37" s="173"/>
    </row>
    <row r="38" spans="1:6" ht="24" x14ac:dyDescent="0.3">
      <c r="A38" s="173"/>
      <c r="B38" s="157" t="s">
        <v>341</v>
      </c>
      <c r="C38" s="204" t="s">
        <v>342</v>
      </c>
      <c r="D38" s="201" t="s">
        <v>503</v>
      </c>
      <c r="E38" s="173"/>
      <c r="F38" s="173"/>
    </row>
    <row r="39" spans="1:6" ht="34.200000000000003" x14ac:dyDescent="0.3">
      <c r="A39" s="173"/>
      <c r="B39" s="202" t="s">
        <v>343</v>
      </c>
      <c r="C39" s="203" t="s">
        <v>345</v>
      </c>
      <c r="D39" s="201" t="s">
        <v>503</v>
      </c>
      <c r="E39" s="173"/>
      <c r="F39" s="173"/>
    </row>
    <row r="40" spans="1:6" ht="24" x14ac:dyDescent="0.3">
      <c r="A40" s="173"/>
      <c r="B40" s="157" t="s">
        <v>344</v>
      </c>
      <c r="C40" s="204" t="s">
        <v>346</v>
      </c>
      <c r="D40" s="201" t="s">
        <v>503</v>
      </c>
      <c r="E40" s="173"/>
      <c r="F40" s="173"/>
    </row>
    <row r="41" spans="1:6" x14ac:dyDescent="0.3">
      <c r="A41" s="173"/>
      <c r="B41" s="202" t="s">
        <v>347</v>
      </c>
      <c r="C41" s="205" t="s">
        <v>501</v>
      </c>
      <c r="D41" s="201" t="s">
        <v>503</v>
      </c>
      <c r="E41" s="173"/>
      <c r="F41" s="173"/>
    </row>
    <row r="42" spans="1:6" ht="48" x14ac:dyDescent="0.3">
      <c r="A42" s="173"/>
      <c r="B42" s="157" t="s">
        <v>352</v>
      </c>
      <c r="C42" s="204" t="s">
        <v>363</v>
      </c>
      <c r="D42" s="201" t="s">
        <v>503</v>
      </c>
      <c r="E42" s="173"/>
      <c r="F42" s="173"/>
    </row>
    <row r="43" spans="1:6" ht="48" x14ac:dyDescent="0.3">
      <c r="A43" s="173"/>
      <c r="B43" s="202" t="s">
        <v>351</v>
      </c>
      <c r="C43" s="205" t="s">
        <v>349</v>
      </c>
      <c r="D43" s="201" t="s">
        <v>503</v>
      </c>
      <c r="E43" s="173"/>
      <c r="F43" s="173"/>
    </row>
    <row r="44" spans="1:6" ht="96" x14ac:dyDescent="0.3">
      <c r="A44" s="173"/>
      <c r="B44" s="157" t="s">
        <v>350</v>
      </c>
      <c r="C44" s="204" t="s">
        <v>364</v>
      </c>
      <c r="D44" s="201" t="s">
        <v>503</v>
      </c>
      <c r="E44" s="173"/>
      <c r="F44" s="173"/>
    </row>
    <row r="45" spans="1:6" ht="96" x14ac:dyDescent="0.3">
      <c r="A45" s="173"/>
      <c r="B45" s="202" t="s">
        <v>353</v>
      </c>
      <c r="C45" s="205" t="s">
        <v>365</v>
      </c>
      <c r="D45" s="201" t="s">
        <v>503</v>
      </c>
      <c r="E45" s="173"/>
      <c r="F45" s="173"/>
    </row>
    <row r="46" spans="1:6" ht="96" x14ac:dyDescent="0.3">
      <c r="A46" s="173"/>
      <c r="B46" s="157" t="s">
        <v>354</v>
      </c>
      <c r="C46" s="204" t="s">
        <v>366</v>
      </c>
      <c r="D46" s="201" t="s">
        <v>503</v>
      </c>
      <c r="E46" s="173"/>
      <c r="F46" s="173"/>
    </row>
    <row r="47" spans="1:6" ht="48" x14ac:dyDescent="0.3">
      <c r="A47" s="173"/>
      <c r="B47" s="202" t="s">
        <v>355</v>
      </c>
      <c r="C47" s="205" t="s">
        <v>361</v>
      </c>
      <c r="D47" s="201" t="s">
        <v>503</v>
      </c>
      <c r="E47" s="173"/>
      <c r="F47" s="173"/>
    </row>
    <row r="48" spans="1:6" ht="48" x14ac:dyDescent="0.3">
      <c r="A48" s="173"/>
      <c r="B48" s="157" t="s">
        <v>356</v>
      </c>
      <c r="C48" s="206" t="s">
        <v>367</v>
      </c>
      <c r="D48" s="201" t="s">
        <v>503</v>
      </c>
      <c r="E48" s="173"/>
      <c r="F48" s="173"/>
    </row>
    <row r="49" spans="1:6" ht="48" x14ac:dyDescent="0.3">
      <c r="A49" s="173"/>
      <c r="B49" s="202" t="s">
        <v>357</v>
      </c>
      <c r="C49" s="205" t="s">
        <v>368</v>
      </c>
      <c r="D49" s="201" t="s">
        <v>503</v>
      </c>
      <c r="E49" s="173"/>
      <c r="F49" s="173"/>
    </row>
    <row r="50" spans="1:6" ht="24" x14ac:dyDescent="0.3">
      <c r="A50" s="173"/>
      <c r="B50" s="157" t="s">
        <v>358</v>
      </c>
      <c r="C50" s="204" t="s">
        <v>369</v>
      </c>
      <c r="D50" s="201" t="s">
        <v>503</v>
      </c>
      <c r="E50" s="173"/>
      <c r="F50" s="173"/>
    </row>
    <row r="51" spans="1:6" ht="24" x14ac:dyDescent="0.3">
      <c r="A51" s="173"/>
      <c r="B51" s="202" t="s">
        <v>359</v>
      </c>
      <c r="C51" s="205" t="s">
        <v>370</v>
      </c>
      <c r="D51" s="201" t="s">
        <v>503</v>
      </c>
      <c r="E51" s="173"/>
      <c r="F51" s="173"/>
    </row>
    <row r="52" spans="1:6" ht="24" x14ac:dyDescent="0.3">
      <c r="A52" s="173"/>
      <c r="B52" s="157" t="s">
        <v>360</v>
      </c>
      <c r="C52" s="204" t="s">
        <v>371</v>
      </c>
      <c r="D52" s="201" t="s">
        <v>503</v>
      </c>
      <c r="E52" s="173"/>
      <c r="F52" s="173"/>
    </row>
    <row r="53" spans="1:6" x14ac:dyDescent="0.3">
      <c r="A53" s="173"/>
      <c r="B53" s="202" t="s">
        <v>387</v>
      </c>
      <c r="C53" s="205" t="s">
        <v>502</v>
      </c>
      <c r="D53" s="201" t="s">
        <v>503</v>
      </c>
      <c r="E53" s="173"/>
      <c r="F53" s="173"/>
    </row>
    <row r="54" spans="1:6" x14ac:dyDescent="0.3">
      <c r="A54" s="173"/>
      <c r="B54" s="157" t="s">
        <v>266</v>
      </c>
      <c r="C54" s="204" t="s">
        <v>94</v>
      </c>
      <c r="D54" s="201" t="s">
        <v>503</v>
      </c>
      <c r="E54" s="173"/>
      <c r="F54" s="173"/>
    </row>
    <row r="55" spans="1:6" x14ac:dyDescent="0.3">
      <c r="A55" s="173"/>
      <c r="B55" s="202" t="s">
        <v>267</v>
      </c>
      <c r="C55" s="205" t="s">
        <v>95</v>
      </c>
      <c r="D55" s="201" t="s">
        <v>503</v>
      </c>
      <c r="E55" s="173"/>
      <c r="F55" s="173"/>
    </row>
    <row r="56" spans="1:6" x14ac:dyDescent="0.3">
      <c r="A56" s="173"/>
      <c r="B56" s="157" t="s">
        <v>268</v>
      </c>
      <c r="C56" s="204" t="s">
        <v>96</v>
      </c>
      <c r="D56" s="201" t="s">
        <v>503</v>
      </c>
      <c r="E56" s="173"/>
      <c r="F56" s="173"/>
    </row>
    <row r="57" spans="1:6" x14ac:dyDescent="0.3">
      <c r="A57" s="173"/>
      <c r="B57" s="202" t="s">
        <v>269</v>
      </c>
      <c r="C57" s="205" t="s">
        <v>238</v>
      </c>
      <c r="D57" s="201" t="s">
        <v>503</v>
      </c>
      <c r="E57" s="173"/>
      <c r="F57" s="173"/>
    </row>
    <row r="58" spans="1:6" x14ac:dyDescent="0.3">
      <c r="A58" s="173"/>
      <c r="B58" s="157" t="s">
        <v>270</v>
      </c>
      <c r="C58" s="204" t="s">
        <v>239</v>
      </c>
      <c r="D58" s="201" t="s">
        <v>503</v>
      </c>
      <c r="E58" s="173"/>
      <c r="F58" s="173"/>
    </row>
    <row r="59" spans="1:6" x14ac:dyDescent="0.3">
      <c r="A59" s="173"/>
      <c r="B59" s="202" t="s">
        <v>271</v>
      </c>
      <c r="C59" s="205" t="s">
        <v>240</v>
      </c>
      <c r="D59" s="201" t="s">
        <v>503</v>
      </c>
      <c r="E59" s="173"/>
      <c r="F59" s="173"/>
    </row>
    <row r="60" spans="1:6" x14ac:dyDescent="0.3">
      <c r="A60" s="173"/>
      <c r="B60" s="157" t="s">
        <v>272</v>
      </c>
      <c r="C60" s="204" t="s">
        <v>97</v>
      </c>
      <c r="D60" s="201" t="s">
        <v>503</v>
      </c>
      <c r="E60" s="173"/>
      <c r="F60" s="173"/>
    </row>
    <row r="61" spans="1:6" x14ac:dyDescent="0.3">
      <c r="A61" s="173"/>
      <c r="B61" s="202" t="s">
        <v>273</v>
      </c>
      <c r="C61" s="205" t="s">
        <v>98</v>
      </c>
      <c r="D61" s="201" t="s">
        <v>503</v>
      </c>
      <c r="E61" s="173"/>
      <c r="F61" s="173"/>
    </row>
    <row r="62" spans="1:6" x14ac:dyDescent="0.3">
      <c r="A62" s="173"/>
      <c r="B62" s="157" t="s">
        <v>274</v>
      </c>
      <c r="C62" s="204" t="s">
        <v>99</v>
      </c>
      <c r="D62" s="201" t="s">
        <v>503</v>
      </c>
      <c r="E62" s="173"/>
      <c r="F62" s="173"/>
    </row>
    <row r="63" spans="1:6" x14ac:dyDescent="0.3">
      <c r="A63" s="173"/>
      <c r="B63" s="202" t="s">
        <v>275</v>
      </c>
      <c r="C63" s="205" t="s">
        <v>100</v>
      </c>
      <c r="D63" s="201" t="s">
        <v>503</v>
      </c>
      <c r="E63" s="173"/>
      <c r="F63" s="173"/>
    </row>
    <row r="64" spans="1:6" x14ac:dyDescent="0.3">
      <c r="A64" s="173"/>
      <c r="B64" s="157" t="s">
        <v>276</v>
      </c>
      <c r="C64" s="204" t="s">
        <v>101</v>
      </c>
      <c r="D64" s="201" t="s">
        <v>503</v>
      </c>
      <c r="E64" s="173"/>
      <c r="F64" s="173"/>
    </row>
    <row r="65" spans="1:6" x14ac:dyDescent="0.3">
      <c r="A65" s="173"/>
      <c r="B65" s="202" t="s">
        <v>277</v>
      </c>
      <c r="C65" s="205" t="s">
        <v>102</v>
      </c>
      <c r="D65" s="201" t="s">
        <v>503</v>
      </c>
      <c r="E65" s="173"/>
      <c r="F65" s="173"/>
    </row>
    <row r="66" spans="1:6" x14ac:dyDescent="0.3">
      <c r="A66" s="173"/>
      <c r="B66" s="157" t="s">
        <v>278</v>
      </c>
      <c r="C66" s="204" t="s">
        <v>103</v>
      </c>
      <c r="D66" s="201" t="s">
        <v>503</v>
      </c>
      <c r="E66" s="173"/>
      <c r="F66" s="173"/>
    </row>
    <row r="67" spans="1:6" x14ac:dyDescent="0.3">
      <c r="A67" s="173"/>
      <c r="B67" s="202" t="s">
        <v>279</v>
      </c>
      <c r="C67" s="205" t="s">
        <v>104</v>
      </c>
      <c r="D67" s="201" t="s">
        <v>503</v>
      </c>
      <c r="E67" s="173"/>
      <c r="F67" s="173"/>
    </row>
    <row r="68" spans="1:6" x14ac:dyDescent="0.3">
      <c r="A68" s="173"/>
      <c r="B68" s="157" t="s">
        <v>280</v>
      </c>
      <c r="C68" s="204" t="s">
        <v>105</v>
      </c>
      <c r="D68" s="201" t="s">
        <v>503</v>
      </c>
      <c r="E68" s="173"/>
      <c r="F68" s="173"/>
    </row>
    <row r="69" spans="1:6" x14ac:dyDescent="0.3">
      <c r="A69" s="173"/>
      <c r="B69" s="202" t="s">
        <v>281</v>
      </c>
      <c r="C69" s="205" t="s">
        <v>106</v>
      </c>
      <c r="D69" s="201" t="s">
        <v>503</v>
      </c>
      <c r="E69" s="173"/>
      <c r="F69" s="173"/>
    </row>
    <row r="70" spans="1:6" x14ac:dyDescent="0.3">
      <c r="A70" s="173"/>
      <c r="B70" s="157" t="s">
        <v>282</v>
      </c>
      <c r="C70" s="204" t="s">
        <v>107</v>
      </c>
      <c r="D70" s="201" t="s">
        <v>503</v>
      </c>
      <c r="E70" s="173"/>
      <c r="F70" s="173"/>
    </row>
    <row r="71" spans="1:6" x14ac:dyDescent="0.3">
      <c r="A71" s="173"/>
      <c r="B71" s="202" t="s">
        <v>283</v>
      </c>
      <c r="C71" s="205" t="s">
        <v>108</v>
      </c>
      <c r="D71" s="201" t="s">
        <v>503</v>
      </c>
      <c r="E71" s="173"/>
      <c r="F71" s="173"/>
    </row>
    <row r="72" spans="1:6" x14ac:dyDescent="0.3">
      <c r="A72" s="173"/>
      <c r="B72" s="157" t="s">
        <v>284</v>
      </c>
      <c r="C72" s="204" t="s">
        <v>109</v>
      </c>
      <c r="D72" s="201" t="s">
        <v>503</v>
      </c>
      <c r="E72" s="173"/>
      <c r="F72" s="173"/>
    </row>
    <row r="73" spans="1:6" x14ac:dyDescent="0.3">
      <c r="A73" s="173"/>
      <c r="B73" s="202" t="s">
        <v>285</v>
      </c>
      <c r="C73" s="205" t="s">
        <v>110</v>
      </c>
      <c r="D73" s="201" t="s">
        <v>503</v>
      </c>
      <c r="E73" s="173"/>
      <c r="F73" s="173"/>
    </row>
    <row r="74" spans="1:6" ht="15" thickBot="1" x14ac:dyDescent="0.35">
      <c r="A74" s="173"/>
      <c r="B74" s="207" t="s">
        <v>286</v>
      </c>
      <c r="C74" s="208" t="s">
        <v>111</v>
      </c>
      <c r="D74" s="201" t="s">
        <v>503</v>
      </c>
      <c r="E74" s="173"/>
      <c r="F74" s="173"/>
    </row>
    <row r="75" spans="1:6" x14ac:dyDescent="0.3">
      <c r="A75" s="173"/>
      <c r="B75" s="209" t="s">
        <v>314</v>
      </c>
      <c r="C75" s="175"/>
      <c r="D75" s="176"/>
      <c r="E75" s="173"/>
      <c r="F75" s="173"/>
    </row>
    <row r="76" spans="1:6" x14ac:dyDescent="0.3">
      <c r="A76" s="173"/>
      <c r="B76" s="209" t="s">
        <v>315</v>
      </c>
      <c r="C76" s="175"/>
      <c r="D76" s="176"/>
      <c r="E76" s="173"/>
      <c r="F76" s="173"/>
    </row>
    <row r="77" spans="1:6" x14ac:dyDescent="0.3">
      <c r="A77" s="173"/>
      <c r="B77" s="209" t="s">
        <v>316</v>
      </c>
      <c r="C77" s="175"/>
      <c r="D77" s="179"/>
      <c r="E77" s="173"/>
      <c r="F77" s="173"/>
    </row>
    <row r="78" spans="1:6" x14ac:dyDescent="0.3">
      <c r="A78" s="173"/>
      <c r="B78" s="209" t="s">
        <v>317</v>
      </c>
      <c r="C78" s="175"/>
      <c r="D78" s="179"/>
      <c r="E78" s="173"/>
      <c r="F78" s="173"/>
    </row>
    <row r="79" spans="1:6" x14ac:dyDescent="0.3">
      <c r="A79" s="173"/>
      <c r="B79" s="209" t="s">
        <v>318</v>
      </c>
      <c r="C79" s="175"/>
      <c r="D79" s="179"/>
      <c r="E79" s="173"/>
      <c r="F79" s="173"/>
    </row>
    <row r="80" spans="1:6" x14ac:dyDescent="0.3">
      <c r="A80" s="173"/>
      <c r="B80" s="209" t="s">
        <v>319</v>
      </c>
      <c r="C80" s="175"/>
      <c r="D80" s="179"/>
      <c r="E80" s="173"/>
      <c r="F80" s="173"/>
    </row>
    <row r="81" spans="1:6" x14ac:dyDescent="0.3">
      <c r="A81" s="173"/>
      <c r="B81" s="210" t="s">
        <v>320</v>
      </c>
      <c r="C81" s="178"/>
      <c r="D81" s="179"/>
      <c r="E81" s="173"/>
      <c r="F81" s="173"/>
    </row>
    <row r="82" spans="1:6" x14ac:dyDescent="0.3">
      <c r="A82" s="173"/>
      <c r="B82" s="174"/>
      <c r="C82" s="175"/>
      <c r="D82" s="179"/>
      <c r="E82" s="173"/>
      <c r="F82" s="173"/>
    </row>
    <row r="83" spans="1:6" x14ac:dyDescent="0.3">
      <c r="A83" s="173"/>
      <c r="B83" s="174"/>
      <c r="C83" s="175"/>
      <c r="D83" s="176"/>
      <c r="E83" s="173"/>
      <c r="F83" s="173"/>
    </row>
  </sheetData>
  <sheetProtection algorithmName="SHA-512" hashValue="PuOH8mgG7MJY+vOZuNZDxic9CxKRANJDHIklStvMrMuhbsZnlMk8xLRAeFeSby3RZaNV9wGJU+UQHruNqlxHWw==" saltValue="n3SpjZu8DrJAiZIN0tzBOA==" spinCount="100000" sheet="1" objects="1" scenarios="1"/>
  <mergeCells count="2">
    <mergeCell ref="B7:D7"/>
    <mergeCell ref="B8:D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Instrucciones</vt:lpstr>
      <vt:lpstr>MENU</vt:lpstr>
      <vt:lpstr>Ingreso Areas</vt:lpstr>
      <vt:lpstr>Relac-Diag</vt:lpstr>
      <vt:lpstr>Coef-Var</vt:lpstr>
      <vt:lpstr>Resultados Finger</vt:lpstr>
      <vt:lpstr>Desemp-equipo</vt:lpstr>
      <vt:lpstr>Resultados Relac-Diag</vt:lpstr>
      <vt:lpstr>Interpretación Relac-Diagn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Robinson Casanova</cp:lastModifiedBy>
  <cp:lastPrinted>2020-11-12T05:18:38Z</cp:lastPrinted>
  <dcterms:created xsi:type="dcterms:W3CDTF">2020-11-09T04:26:34Z</dcterms:created>
  <dcterms:modified xsi:type="dcterms:W3CDTF">2021-12-30T19:54:22Z</dcterms:modified>
</cp:coreProperties>
</file>